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11625"/>
  </bookViews>
  <sheets>
    <sheet name="Summary " sheetId="2" r:id="rId1"/>
    <sheet name="Detail" sheetId="1" r:id="rId2"/>
    <sheet name="detail in %" sheetId="4" r:id="rId3"/>
    <sheet name="detail yoy change- $" sheetId="3" r:id="rId4"/>
  </sheets>
  <definedNames>
    <definedName name="_xlnm.Print_Area" localSheetId="1">Detail!$A$1:$K$154</definedName>
    <definedName name="_xlnm.Print_Area" localSheetId="2">'detail in %'!$A$1:$K$135</definedName>
    <definedName name="_xlnm.Print_Area" localSheetId="3">'detail yoy change- $'!$A$1:$K$154</definedName>
    <definedName name="_xlnm.Print_Area" localSheetId="0">'Summary '!$A$1:$K$56</definedName>
  </definedNames>
  <calcPr calcId="125725"/>
</workbook>
</file>

<file path=xl/calcChain.xml><?xml version="1.0" encoding="utf-8"?>
<calcChain xmlns="http://schemas.openxmlformats.org/spreadsheetml/2006/main">
  <c r="G39" i="1"/>
  <c r="G32"/>
  <c r="K32"/>
  <c r="K14"/>
  <c r="K132" i="4"/>
  <c r="K131"/>
  <c r="K130"/>
  <c r="K129"/>
  <c r="K128"/>
  <c r="K127"/>
  <c r="K126"/>
  <c r="K125"/>
  <c r="K124"/>
  <c r="K133" s="1"/>
  <c r="K121"/>
  <c r="K120"/>
  <c r="K119"/>
  <c r="K118"/>
  <c r="K117"/>
  <c r="K116"/>
  <c r="K122" s="1"/>
  <c r="K114"/>
  <c r="K112"/>
  <c r="K111"/>
  <c r="K110"/>
  <c r="K109"/>
  <c r="K106"/>
  <c r="K105"/>
  <c r="K104"/>
  <c r="K103"/>
  <c r="K102"/>
  <c r="K101"/>
  <c r="K107" s="1"/>
  <c r="K98"/>
  <c r="K97"/>
  <c r="K96"/>
  <c r="K95"/>
  <c r="K94"/>
  <c r="K99" s="1"/>
  <c r="K91"/>
  <c r="K89"/>
  <c r="K88"/>
  <c r="K90" s="1"/>
  <c r="K85"/>
  <c r="K84"/>
  <c r="K86" s="1"/>
  <c r="K80"/>
  <c r="K79"/>
  <c r="K78"/>
  <c r="K77"/>
  <c r="K76"/>
  <c r="K75"/>
  <c r="K81" s="1"/>
  <c r="K72"/>
  <c r="K71"/>
  <c r="K70"/>
  <c r="K69"/>
  <c r="K73" s="1"/>
  <c r="K65"/>
  <c r="K64"/>
  <c r="K63"/>
  <c r="K62"/>
  <c r="K66" s="1"/>
  <c r="K61"/>
  <c r="K58"/>
  <c r="K57"/>
  <c r="K56"/>
  <c r="K55"/>
  <c r="K54"/>
  <c r="K53"/>
  <c r="K52"/>
  <c r="I132"/>
  <c r="I131"/>
  <c r="I130"/>
  <c r="I129"/>
  <c r="I128"/>
  <c r="I127"/>
  <c r="I126"/>
  <c r="I125"/>
  <c r="I124"/>
  <c r="I133" s="1"/>
  <c r="I121"/>
  <c r="I120"/>
  <c r="I119"/>
  <c r="I118"/>
  <c r="I117"/>
  <c r="I116"/>
  <c r="I122" s="1"/>
  <c r="I114"/>
  <c r="I112"/>
  <c r="I111"/>
  <c r="I110"/>
  <c r="I109"/>
  <c r="I113" s="1"/>
  <c r="I106"/>
  <c r="I105"/>
  <c r="I104"/>
  <c r="I103"/>
  <c r="I102"/>
  <c r="I101"/>
  <c r="I107" s="1"/>
  <c r="I98"/>
  <c r="I97"/>
  <c r="I96"/>
  <c r="I95"/>
  <c r="I94"/>
  <c r="I91"/>
  <c r="I89"/>
  <c r="I88"/>
  <c r="I90" s="1"/>
  <c r="I85"/>
  <c r="I84"/>
  <c r="I86" s="1"/>
  <c r="I80"/>
  <c r="I79"/>
  <c r="I78"/>
  <c r="I77"/>
  <c r="I76"/>
  <c r="I75"/>
  <c r="I81" s="1"/>
  <c r="I72"/>
  <c r="I71"/>
  <c r="I70"/>
  <c r="I69"/>
  <c r="I73" s="1"/>
  <c r="I65"/>
  <c r="I64"/>
  <c r="I63"/>
  <c r="I62"/>
  <c r="I66" s="1"/>
  <c r="I61"/>
  <c r="I58"/>
  <c r="I57"/>
  <c r="I56"/>
  <c r="I55"/>
  <c r="I54"/>
  <c r="I53"/>
  <c r="I52"/>
  <c r="E132"/>
  <c r="E131"/>
  <c r="E130"/>
  <c r="E129"/>
  <c r="E128"/>
  <c r="E127"/>
  <c r="E126"/>
  <c r="E125"/>
  <c r="E124"/>
  <c r="E121"/>
  <c r="E120"/>
  <c r="E119"/>
  <c r="E118"/>
  <c r="E117"/>
  <c r="E116"/>
  <c r="E114"/>
  <c r="E112"/>
  <c r="E111"/>
  <c r="E110"/>
  <c r="E109"/>
  <c r="E113" s="1"/>
  <c r="E106"/>
  <c r="E105"/>
  <c r="E104"/>
  <c r="E103"/>
  <c r="E102"/>
  <c r="E101"/>
  <c r="E107" s="1"/>
  <c r="E98"/>
  <c r="E97"/>
  <c r="E96"/>
  <c r="E95"/>
  <c r="E94"/>
  <c r="E91"/>
  <c r="E89"/>
  <c r="E88"/>
  <c r="E90" s="1"/>
  <c r="E85"/>
  <c r="E84"/>
  <c r="E86" s="1"/>
  <c r="E80"/>
  <c r="E79"/>
  <c r="E78"/>
  <c r="E77"/>
  <c r="E76"/>
  <c r="E75"/>
  <c r="E81" s="1"/>
  <c r="E72"/>
  <c r="E71"/>
  <c r="E70"/>
  <c r="E69"/>
  <c r="E73" s="1"/>
  <c r="E65"/>
  <c r="E64"/>
  <c r="E63"/>
  <c r="E62"/>
  <c r="E61"/>
  <c r="E58"/>
  <c r="E57"/>
  <c r="E56"/>
  <c r="E55"/>
  <c r="E54"/>
  <c r="E53"/>
  <c r="E52"/>
  <c r="E59" s="1"/>
  <c r="C57"/>
  <c r="C127"/>
  <c r="C80"/>
  <c r="C65"/>
  <c r="C63"/>
  <c r="C134" i="1"/>
  <c r="C106" i="4"/>
  <c r="C105"/>
  <c r="C104"/>
  <c r="C103"/>
  <c r="C102"/>
  <c r="C101"/>
  <c r="C98"/>
  <c r="C97"/>
  <c r="C96"/>
  <c r="C95"/>
  <c r="C94"/>
  <c r="C91"/>
  <c r="C89"/>
  <c r="C88"/>
  <c r="C90" s="1"/>
  <c r="C85"/>
  <c r="C84"/>
  <c r="C79"/>
  <c r="C78"/>
  <c r="C77"/>
  <c r="C76"/>
  <c r="C75"/>
  <c r="C72"/>
  <c r="C71"/>
  <c r="C70"/>
  <c r="C69"/>
  <c r="C64"/>
  <c r="C62"/>
  <c r="C61"/>
  <c r="C58"/>
  <c r="C112"/>
  <c r="C111"/>
  <c r="C110"/>
  <c r="C109"/>
  <c r="C121"/>
  <c r="C120"/>
  <c r="C119"/>
  <c r="C118"/>
  <c r="C117"/>
  <c r="C116"/>
  <c r="C114"/>
  <c r="C126"/>
  <c r="C125"/>
  <c r="C124"/>
  <c r="C131"/>
  <c r="C130"/>
  <c r="C129"/>
  <c r="C128"/>
  <c r="C132"/>
  <c r="C56"/>
  <c r="C55"/>
  <c r="C54"/>
  <c r="C53"/>
  <c r="C52"/>
  <c r="I45"/>
  <c r="I44"/>
  <c r="I43"/>
  <c r="I42"/>
  <c r="I40"/>
  <c r="I39"/>
  <c r="I38"/>
  <c r="I37"/>
  <c r="I36"/>
  <c r="I35"/>
  <c r="I34"/>
  <c r="I41" s="1"/>
  <c r="I46" s="1"/>
  <c r="I31"/>
  <c r="I30"/>
  <c r="I29"/>
  <c r="I27"/>
  <c r="I26"/>
  <c r="I25"/>
  <c r="I24"/>
  <c r="I22"/>
  <c r="I21"/>
  <c r="I19"/>
  <c r="I18"/>
  <c r="I16"/>
  <c r="I15"/>
  <c r="I12"/>
  <c r="I11"/>
  <c r="I10"/>
  <c r="I9"/>
  <c r="C45"/>
  <c r="C44"/>
  <c r="C43"/>
  <c r="C42"/>
  <c r="C40"/>
  <c r="C39"/>
  <c r="C38"/>
  <c r="C37"/>
  <c r="C36"/>
  <c r="C35"/>
  <c r="C34"/>
  <c r="C41" s="1"/>
  <c r="C46" s="1"/>
  <c r="C31"/>
  <c r="C30"/>
  <c r="C29"/>
  <c r="C27"/>
  <c r="C26"/>
  <c r="C25"/>
  <c r="C24"/>
  <c r="C22"/>
  <c r="C21"/>
  <c r="C19"/>
  <c r="C18"/>
  <c r="C16"/>
  <c r="C15"/>
  <c r="C12"/>
  <c r="C11"/>
  <c r="C10"/>
  <c r="C14" s="1"/>
  <c r="C9"/>
  <c r="C133"/>
  <c r="C122"/>
  <c r="C113"/>
  <c r="C107"/>
  <c r="C99"/>
  <c r="C86"/>
  <c r="C81"/>
  <c r="C66"/>
  <c r="C59"/>
  <c r="C28"/>
  <c r="K139" i="3"/>
  <c r="I139"/>
  <c r="G139"/>
  <c r="E139"/>
  <c r="K132"/>
  <c r="I132"/>
  <c r="G132"/>
  <c r="E132"/>
  <c r="K131"/>
  <c r="I131"/>
  <c r="G131"/>
  <c r="E131"/>
  <c r="K130"/>
  <c r="I130"/>
  <c r="G130"/>
  <c r="E130"/>
  <c r="K129"/>
  <c r="I129"/>
  <c r="G129"/>
  <c r="E129"/>
  <c r="K128"/>
  <c r="I128"/>
  <c r="G128"/>
  <c r="E128"/>
  <c r="K127"/>
  <c r="I127"/>
  <c r="G127"/>
  <c r="E127"/>
  <c r="K126"/>
  <c r="I126"/>
  <c r="G126"/>
  <c r="E126"/>
  <c r="K125"/>
  <c r="I125"/>
  <c r="G125"/>
  <c r="E125"/>
  <c r="K124"/>
  <c r="I124"/>
  <c r="G124"/>
  <c r="E124"/>
  <c r="K121"/>
  <c r="I121"/>
  <c r="G121"/>
  <c r="E121"/>
  <c r="K120"/>
  <c r="I120"/>
  <c r="G120"/>
  <c r="E120"/>
  <c r="K119"/>
  <c r="I119"/>
  <c r="G119"/>
  <c r="E119"/>
  <c r="K118"/>
  <c r="I118"/>
  <c r="G118"/>
  <c r="E118"/>
  <c r="K117"/>
  <c r="I117"/>
  <c r="G117"/>
  <c r="E117"/>
  <c r="K116"/>
  <c r="I116"/>
  <c r="G116"/>
  <c r="E116"/>
  <c r="K114"/>
  <c r="I114"/>
  <c r="G114"/>
  <c r="E114"/>
  <c r="K112"/>
  <c r="I112"/>
  <c r="G112"/>
  <c r="E112"/>
  <c r="K111"/>
  <c r="I111"/>
  <c r="G111"/>
  <c r="E111"/>
  <c r="K110"/>
  <c r="I110"/>
  <c r="G110"/>
  <c r="E110"/>
  <c r="K109"/>
  <c r="I109"/>
  <c r="G109"/>
  <c r="E109"/>
  <c r="K106"/>
  <c r="I106"/>
  <c r="G106"/>
  <c r="E106"/>
  <c r="K105"/>
  <c r="I105"/>
  <c r="G105"/>
  <c r="E105"/>
  <c r="K104"/>
  <c r="I104"/>
  <c r="G104"/>
  <c r="E104"/>
  <c r="K103"/>
  <c r="I103"/>
  <c r="G103"/>
  <c r="E103"/>
  <c r="K102"/>
  <c r="I102"/>
  <c r="G102"/>
  <c r="E102"/>
  <c r="K101"/>
  <c r="I101"/>
  <c r="G101"/>
  <c r="E101"/>
  <c r="K98"/>
  <c r="I98"/>
  <c r="G98"/>
  <c r="E98"/>
  <c r="K97"/>
  <c r="I97"/>
  <c r="G97"/>
  <c r="E97"/>
  <c r="K96"/>
  <c r="I96"/>
  <c r="G96"/>
  <c r="E96"/>
  <c r="K95"/>
  <c r="I95"/>
  <c r="G95"/>
  <c r="E95"/>
  <c r="K94"/>
  <c r="K99" s="1"/>
  <c r="I94"/>
  <c r="G94"/>
  <c r="G99" s="1"/>
  <c r="E94"/>
  <c r="K91"/>
  <c r="I91"/>
  <c r="G91"/>
  <c r="E91"/>
  <c r="K89"/>
  <c r="I89"/>
  <c r="G89"/>
  <c r="E89"/>
  <c r="K88"/>
  <c r="I88"/>
  <c r="G88"/>
  <c r="E88"/>
  <c r="K85"/>
  <c r="I85"/>
  <c r="G85"/>
  <c r="E85"/>
  <c r="K84"/>
  <c r="K86" s="1"/>
  <c r="I84"/>
  <c r="G84"/>
  <c r="G86" s="1"/>
  <c r="E84"/>
  <c r="C73" i="1"/>
  <c r="K80" i="3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2"/>
  <c r="I72"/>
  <c r="G72"/>
  <c r="E72"/>
  <c r="K71"/>
  <c r="I71"/>
  <c r="G71"/>
  <c r="E71"/>
  <c r="K70"/>
  <c r="I70"/>
  <c r="G70"/>
  <c r="E70"/>
  <c r="K69"/>
  <c r="I69"/>
  <c r="G69"/>
  <c r="E69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58"/>
  <c r="I58"/>
  <c r="G58"/>
  <c r="E58"/>
  <c r="K57"/>
  <c r="I57"/>
  <c r="G57"/>
  <c r="E57"/>
  <c r="K56"/>
  <c r="I56"/>
  <c r="G56"/>
  <c r="E56"/>
  <c r="K55"/>
  <c r="I55"/>
  <c r="G55"/>
  <c r="E55"/>
  <c r="K54"/>
  <c r="I54"/>
  <c r="G54"/>
  <c r="E54"/>
  <c r="K53"/>
  <c r="I53"/>
  <c r="G53"/>
  <c r="E53"/>
  <c r="K52"/>
  <c r="I52"/>
  <c r="G52"/>
  <c r="E52"/>
  <c r="K46"/>
  <c r="K45"/>
  <c r="I45"/>
  <c r="K44"/>
  <c r="I44"/>
  <c r="G44"/>
  <c r="E44"/>
  <c r="K43"/>
  <c r="I43"/>
  <c r="G43"/>
  <c r="E43"/>
  <c r="K42"/>
  <c r="I42"/>
  <c r="G42"/>
  <c r="E42"/>
  <c r="K40"/>
  <c r="I40"/>
  <c r="G40"/>
  <c r="E40"/>
  <c r="K39"/>
  <c r="I39"/>
  <c r="G39"/>
  <c r="E39"/>
  <c r="K38"/>
  <c r="I38"/>
  <c r="G38"/>
  <c r="E38"/>
  <c r="K37"/>
  <c r="I37"/>
  <c r="G37"/>
  <c r="E37"/>
  <c r="K36"/>
  <c r="I36"/>
  <c r="G36"/>
  <c r="E36"/>
  <c r="K35"/>
  <c r="I35"/>
  <c r="G35"/>
  <c r="E35"/>
  <c r="K34"/>
  <c r="I34"/>
  <c r="G34"/>
  <c r="E34"/>
  <c r="K31"/>
  <c r="I31"/>
  <c r="G31"/>
  <c r="E31"/>
  <c r="K30"/>
  <c r="I30"/>
  <c r="G30"/>
  <c r="E30"/>
  <c r="K29"/>
  <c r="I29"/>
  <c r="G29"/>
  <c r="E29"/>
  <c r="K27"/>
  <c r="I27"/>
  <c r="G27"/>
  <c r="E27"/>
  <c r="K26"/>
  <c r="I26"/>
  <c r="G26"/>
  <c r="E26"/>
  <c r="K25"/>
  <c r="I25"/>
  <c r="G25"/>
  <c r="E25"/>
  <c r="K24"/>
  <c r="I24"/>
  <c r="G24"/>
  <c r="E24"/>
  <c r="K23"/>
  <c r="I23"/>
  <c r="G23"/>
  <c r="E23"/>
  <c r="K22"/>
  <c r="I22"/>
  <c r="G22"/>
  <c r="E22"/>
  <c r="K21"/>
  <c r="I21"/>
  <c r="G21"/>
  <c r="E21"/>
  <c r="K19"/>
  <c r="I19"/>
  <c r="G19"/>
  <c r="E19"/>
  <c r="K18"/>
  <c r="I18"/>
  <c r="G18"/>
  <c r="E18"/>
  <c r="K17"/>
  <c r="I17"/>
  <c r="G17"/>
  <c r="E17"/>
  <c r="K16"/>
  <c r="I16"/>
  <c r="G16"/>
  <c r="E16"/>
  <c r="K15"/>
  <c r="I15"/>
  <c r="G15"/>
  <c r="E15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  <c r="K133"/>
  <c r="I133"/>
  <c r="G133"/>
  <c r="E133"/>
  <c r="K122"/>
  <c r="I122"/>
  <c r="G122"/>
  <c r="E122"/>
  <c r="K113"/>
  <c r="I113"/>
  <c r="G113"/>
  <c r="E113"/>
  <c r="K107"/>
  <c r="I107"/>
  <c r="G107"/>
  <c r="E107"/>
  <c r="I99"/>
  <c r="E99"/>
  <c r="K90"/>
  <c r="I90"/>
  <c r="G90"/>
  <c r="E90"/>
  <c r="I86"/>
  <c r="E86"/>
  <c r="K81"/>
  <c r="I81"/>
  <c r="G81"/>
  <c r="E81"/>
  <c r="K73"/>
  <c r="I73"/>
  <c r="G73"/>
  <c r="E73"/>
  <c r="K66"/>
  <c r="I66"/>
  <c r="G66"/>
  <c r="E66"/>
  <c r="I59"/>
  <c r="E59"/>
  <c r="E67" s="1"/>
  <c r="K41"/>
  <c r="I41"/>
  <c r="G41"/>
  <c r="E41"/>
  <c r="K28"/>
  <c r="I28"/>
  <c r="G28"/>
  <c r="E28"/>
  <c r="K20"/>
  <c r="K32" s="1"/>
  <c r="I20"/>
  <c r="I32" s="1"/>
  <c r="G20"/>
  <c r="G32" s="1"/>
  <c r="E20"/>
  <c r="E32" s="1"/>
  <c r="K14"/>
  <c r="K47" s="1"/>
  <c r="I14"/>
  <c r="G14"/>
  <c r="E14"/>
  <c r="I67" l="1"/>
  <c r="G59"/>
  <c r="K59"/>
  <c r="C20" i="4"/>
  <c r="I14"/>
  <c r="I20"/>
  <c r="I28"/>
  <c r="E66"/>
  <c r="E99"/>
  <c r="E122"/>
  <c r="E133"/>
  <c r="I59"/>
  <c r="I67" s="1"/>
  <c r="I99"/>
  <c r="K59"/>
  <c r="K67" s="1"/>
  <c r="C73"/>
  <c r="E67"/>
  <c r="K113"/>
  <c r="K134" s="1"/>
  <c r="K92"/>
  <c r="I92"/>
  <c r="I134" s="1"/>
  <c r="E92"/>
  <c r="E134" s="1"/>
  <c r="C92"/>
  <c r="C67"/>
  <c r="C32"/>
  <c r="C47"/>
  <c r="C134"/>
  <c r="G92" i="3"/>
  <c r="K92"/>
  <c r="E92"/>
  <c r="I92"/>
  <c r="G67"/>
  <c r="K67"/>
  <c r="E134"/>
  <c r="I134"/>
  <c r="G134"/>
  <c r="G24" i="2"/>
  <c r="G17"/>
  <c r="K134" i="1"/>
  <c r="I134"/>
  <c r="E134"/>
  <c r="K92"/>
  <c r="I92"/>
  <c r="G92"/>
  <c r="E92"/>
  <c r="C92"/>
  <c r="C32"/>
  <c r="I32"/>
  <c r="E32"/>
  <c r="C28"/>
  <c r="C20"/>
  <c r="I135"/>
  <c r="K133"/>
  <c r="I133"/>
  <c r="G133"/>
  <c r="E133"/>
  <c r="C133"/>
  <c r="K122"/>
  <c r="I122"/>
  <c r="G122"/>
  <c r="E122"/>
  <c r="C122"/>
  <c r="K113"/>
  <c r="I113"/>
  <c r="G113"/>
  <c r="E113"/>
  <c r="C113"/>
  <c r="K107"/>
  <c r="I107"/>
  <c r="G107"/>
  <c r="G134" s="1"/>
  <c r="E107"/>
  <c r="C107"/>
  <c r="K99"/>
  <c r="I99"/>
  <c r="G99"/>
  <c r="E99"/>
  <c r="C99"/>
  <c r="K90"/>
  <c r="I90"/>
  <c r="G90"/>
  <c r="E90"/>
  <c r="C90"/>
  <c r="K86"/>
  <c r="I86"/>
  <c r="G86"/>
  <c r="E86"/>
  <c r="C86"/>
  <c r="K81"/>
  <c r="I81"/>
  <c r="G81"/>
  <c r="E81"/>
  <c r="C81"/>
  <c r="K66"/>
  <c r="K67" s="1"/>
  <c r="I66"/>
  <c r="G66"/>
  <c r="E66"/>
  <c r="C66"/>
  <c r="K59"/>
  <c r="I59"/>
  <c r="I67" s="1"/>
  <c r="G59"/>
  <c r="E59"/>
  <c r="C59"/>
  <c r="C67" s="1"/>
  <c r="I14"/>
  <c r="G14"/>
  <c r="E14"/>
  <c r="C14"/>
  <c r="K41"/>
  <c r="I41"/>
  <c r="G41"/>
  <c r="G46" s="1"/>
  <c r="G27" i="2" s="1"/>
  <c r="E41" i="1"/>
  <c r="C41"/>
  <c r="C46" s="1"/>
  <c r="G25" i="2" l="1"/>
  <c r="I46" i="3"/>
  <c r="I47" s="1"/>
  <c r="I135" s="1"/>
  <c r="G47" i="1"/>
  <c r="K134" i="3"/>
  <c r="K135" s="1"/>
  <c r="I47" i="4"/>
  <c r="I32"/>
  <c r="G131"/>
  <c r="G129"/>
  <c r="G127"/>
  <c r="G125"/>
  <c r="G121"/>
  <c r="G119"/>
  <c r="G117"/>
  <c r="G114"/>
  <c r="G111"/>
  <c r="G109"/>
  <c r="G105"/>
  <c r="G103"/>
  <c r="G101"/>
  <c r="G97"/>
  <c r="G95"/>
  <c r="G91"/>
  <c r="G88"/>
  <c r="G84"/>
  <c r="G79"/>
  <c r="G77"/>
  <c r="G75"/>
  <c r="G71"/>
  <c r="G69"/>
  <c r="G64"/>
  <c r="G62"/>
  <c r="G58"/>
  <c r="G56"/>
  <c r="G54"/>
  <c r="G52"/>
  <c r="G132"/>
  <c r="G130"/>
  <c r="G128"/>
  <c r="G126"/>
  <c r="G124"/>
  <c r="G133" s="1"/>
  <c r="G120"/>
  <c r="G118"/>
  <c r="G116"/>
  <c r="G112"/>
  <c r="G110"/>
  <c r="G106"/>
  <c r="G104"/>
  <c r="G102"/>
  <c r="G98"/>
  <c r="G96"/>
  <c r="G94"/>
  <c r="G89"/>
  <c r="G85"/>
  <c r="G80"/>
  <c r="G78"/>
  <c r="G76"/>
  <c r="G72"/>
  <c r="G70"/>
  <c r="G65"/>
  <c r="G63"/>
  <c r="G61"/>
  <c r="G57"/>
  <c r="G55"/>
  <c r="G53"/>
  <c r="C47" i="1"/>
  <c r="C135" s="1"/>
  <c r="G67"/>
  <c r="E67"/>
  <c r="G140"/>
  <c r="G141" s="1"/>
  <c r="G142" s="1"/>
  <c r="E140"/>
  <c r="E141" s="1"/>
  <c r="E142" s="1"/>
  <c r="C140"/>
  <c r="C141" s="1"/>
  <c r="C142" s="1"/>
  <c r="K140"/>
  <c r="K141" s="1"/>
  <c r="K142" s="1"/>
  <c r="I140"/>
  <c r="I141" s="1"/>
  <c r="I142" s="1"/>
  <c r="K45"/>
  <c r="K46" s="1"/>
  <c r="I45"/>
  <c r="I46" s="1"/>
  <c r="K73"/>
  <c r="I73"/>
  <c r="G73"/>
  <c r="K28"/>
  <c r="I28"/>
  <c r="G28"/>
  <c r="K20"/>
  <c r="K47" s="1"/>
  <c r="I20"/>
  <c r="G20"/>
  <c r="E73"/>
  <c r="E28"/>
  <c r="E20"/>
  <c r="G45" i="3" l="1"/>
  <c r="E45"/>
  <c r="G66" i="4"/>
  <c r="G99"/>
  <c r="G122"/>
  <c r="G59"/>
  <c r="G73"/>
  <c r="G81"/>
  <c r="G90"/>
  <c r="G92" s="1"/>
  <c r="G107"/>
  <c r="G86"/>
  <c r="G113"/>
  <c r="K13"/>
  <c r="K45"/>
  <c r="K43"/>
  <c r="K40"/>
  <c r="K38"/>
  <c r="K36"/>
  <c r="K34"/>
  <c r="K30"/>
  <c r="K27"/>
  <c r="K25"/>
  <c r="K22"/>
  <c r="K19"/>
  <c r="K16"/>
  <c r="K12"/>
  <c r="K10"/>
  <c r="K44"/>
  <c r="K42"/>
  <c r="K39"/>
  <c r="K37"/>
  <c r="K35"/>
  <c r="K31"/>
  <c r="K29"/>
  <c r="K26"/>
  <c r="K24"/>
  <c r="K28" s="1"/>
  <c r="K21"/>
  <c r="K18"/>
  <c r="K20" s="1"/>
  <c r="K32" s="1"/>
  <c r="K15"/>
  <c r="K11"/>
  <c r="K9"/>
  <c r="K135" i="1"/>
  <c r="C143"/>
  <c r="E47"/>
  <c r="K143"/>
  <c r="K143" i="3" s="1"/>
  <c r="I47" i="1"/>
  <c r="G134" i="4" l="1"/>
  <c r="G67"/>
  <c r="E43"/>
  <c r="E40"/>
  <c r="E38"/>
  <c r="E36"/>
  <c r="E34"/>
  <c r="E30"/>
  <c r="E27"/>
  <c r="E25"/>
  <c r="E22"/>
  <c r="E19"/>
  <c r="E16"/>
  <c r="E12"/>
  <c r="E10"/>
  <c r="E44"/>
  <c r="E42"/>
  <c r="E39"/>
  <c r="E37"/>
  <c r="E35"/>
  <c r="E31"/>
  <c r="E29"/>
  <c r="E26"/>
  <c r="E24"/>
  <c r="E21"/>
  <c r="E18"/>
  <c r="E20" s="1"/>
  <c r="E15"/>
  <c r="E11"/>
  <c r="E9"/>
  <c r="E135" i="1"/>
  <c r="E143" s="1"/>
  <c r="E143" i="3" s="1"/>
  <c r="G46"/>
  <c r="G47" s="1"/>
  <c r="G135" s="1"/>
  <c r="E46"/>
  <c r="E47" s="1"/>
  <c r="E135" s="1"/>
  <c r="E45" i="4"/>
  <c r="G135" i="1"/>
  <c r="G143" s="1"/>
  <c r="G45" i="4"/>
  <c r="G43"/>
  <c r="G40"/>
  <c r="G38"/>
  <c r="G36"/>
  <c r="G34"/>
  <c r="G30"/>
  <c r="G27"/>
  <c r="G25"/>
  <c r="G22"/>
  <c r="G19"/>
  <c r="G16"/>
  <c r="G12"/>
  <c r="G10"/>
  <c r="G44"/>
  <c r="G42"/>
  <c r="G39"/>
  <c r="G37"/>
  <c r="G35"/>
  <c r="G31"/>
  <c r="G29"/>
  <c r="G26"/>
  <c r="G24"/>
  <c r="G21"/>
  <c r="G18"/>
  <c r="G20" s="1"/>
  <c r="G15"/>
  <c r="G11"/>
  <c r="G9"/>
  <c r="G28" i="2"/>
  <c r="K14" i="4"/>
  <c r="K41"/>
  <c r="K46" s="1"/>
  <c r="I143" i="1"/>
  <c r="K47" i="4" l="1"/>
  <c r="G14"/>
  <c r="E28"/>
  <c r="E32" s="1"/>
  <c r="E41"/>
  <c r="E14"/>
  <c r="E46"/>
  <c r="I143" i="3"/>
  <c r="G143"/>
  <c r="G41" i="4"/>
  <c r="G46" s="1"/>
  <c r="G28"/>
  <c r="G47" s="1"/>
  <c r="E47" l="1"/>
  <c r="G32"/>
</calcChain>
</file>

<file path=xl/sharedStrings.xml><?xml version="1.0" encoding="utf-8"?>
<sst xmlns="http://schemas.openxmlformats.org/spreadsheetml/2006/main" count="562" uniqueCount="192">
  <si>
    <t>Income</t>
  </si>
  <si>
    <t>400 · Appropriations</t>
  </si>
  <si>
    <t>412 · Development Income</t>
  </si>
  <si>
    <t>412.4 · Donations</t>
  </si>
  <si>
    <t>420 · Operations Income</t>
  </si>
  <si>
    <t>420.8 · Rentals/Collection</t>
  </si>
  <si>
    <t>Expense</t>
  </si>
  <si>
    <t>500 · Books &amp; Other</t>
  </si>
  <si>
    <t>500.1 · Main Library</t>
  </si>
  <si>
    <t>500.3 · Children's Library</t>
  </si>
  <si>
    <t>510 · Salaries &amp; Benefits</t>
  </si>
  <si>
    <t>520 · Program Expense</t>
  </si>
  <si>
    <t>530 · Buildings &amp; Grounds</t>
  </si>
  <si>
    <t>530.1 · Maintenance</t>
  </si>
  <si>
    <t>530.5 · Janitorial Expense</t>
  </si>
  <si>
    <t>540 · Utilities</t>
  </si>
  <si>
    <t>550 · Computer Expense</t>
  </si>
  <si>
    <t>560 · Other Supplies and Expense</t>
  </si>
  <si>
    <t>580 · Development Expense</t>
  </si>
  <si>
    <t>590 · General &amp; Administration</t>
  </si>
  <si>
    <t>Other Income/Expense</t>
  </si>
  <si>
    <t>Other Expense</t>
  </si>
  <si>
    <t>750 · Non-Operating Expense</t>
  </si>
  <si>
    <t xml:space="preserve">400.1 · Appropriation - P.A.S.D. </t>
  </si>
  <si>
    <t xml:space="preserve">400.2 · Appropriation - County </t>
  </si>
  <si>
    <t xml:space="preserve">400.3 · Appropriation - State </t>
  </si>
  <si>
    <t xml:space="preserve">400.4 · Appropriation - Charlestown Tws </t>
  </si>
  <si>
    <t>Total 400 · Appropriations</t>
  </si>
  <si>
    <t xml:space="preserve">404 · ACCESS PA </t>
  </si>
  <si>
    <t>405 · Donations - Friends</t>
  </si>
  <si>
    <t xml:space="preserve">Total 412.1 · Grants </t>
  </si>
  <si>
    <t xml:space="preserve">412.2 · Projects/Events </t>
  </si>
  <si>
    <t xml:space="preserve">412.3 · Annual Appeal </t>
  </si>
  <si>
    <t xml:space="preserve">412.4.1 · Unrestricted </t>
  </si>
  <si>
    <t xml:space="preserve">412.4.2 · Restricted - General </t>
  </si>
  <si>
    <t xml:space="preserve">412.4.3 · Restricted - Children's </t>
  </si>
  <si>
    <t>412.4.4 · Unrestricted - Board Giving</t>
  </si>
  <si>
    <t xml:space="preserve">Total 412.4 · Donations </t>
  </si>
  <si>
    <t xml:space="preserve">412.5 · Civic Organizations </t>
  </si>
  <si>
    <t xml:space="preserve">412.7 · Memorials/Tributes </t>
  </si>
  <si>
    <t xml:space="preserve">Total 412 · Development Income </t>
  </si>
  <si>
    <t xml:space="preserve">420.1 · Fines </t>
  </si>
  <si>
    <t xml:space="preserve">420.2 · Passport Applications </t>
  </si>
  <si>
    <t xml:space="preserve">420.3 · Interest </t>
  </si>
  <si>
    <t xml:space="preserve">420.4 · Items Sold </t>
  </si>
  <si>
    <t xml:space="preserve">420.5 · Lost Books </t>
  </si>
  <si>
    <t xml:space="preserve">420.6 · Other (Copier, etc.) </t>
  </si>
  <si>
    <t xml:space="preserve">420.7 · Rentals/Community Room </t>
  </si>
  <si>
    <t xml:space="preserve">420.8.1 · Library Income </t>
  </si>
  <si>
    <t xml:space="preserve">420.8.2 · PA Sales Tax </t>
  </si>
  <si>
    <t xml:space="preserve">420.8 · Rentals/Collection - Other </t>
  </si>
  <si>
    <t xml:space="preserve">Total 420.8 · Rentals/Collection </t>
  </si>
  <si>
    <t xml:space="preserve">Total 420 · Operations Income </t>
  </si>
  <si>
    <t xml:space="preserve">Total Income </t>
  </si>
  <si>
    <t xml:space="preserve">500.1.1 · Books </t>
  </si>
  <si>
    <t xml:space="preserve">500.1.2 · Magazines &amp; Newspapers </t>
  </si>
  <si>
    <t xml:space="preserve">500.1.3 · Audios </t>
  </si>
  <si>
    <t xml:space="preserve">500.1.4 · Videos </t>
  </si>
  <si>
    <t xml:space="preserve">500.1.5 · Software </t>
  </si>
  <si>
    <t xml:space="preserve">500.1.6 · Reference </t>
  </si>
  <si>
    <t xml:space="preserve">500.1.7 · Young Adult - All </t>
  </si>
  <si>
    <t xml:space="preserve">Total 500.1 · Main Library </t>
  </si>
  <si>
    <t xml:space="preserve">500.3.1 · Books </t>
  </si>
  <si>
    <t xml:space="preserve">500.3.2 · Magazines </t>
  </si>
  <si>
    <t xml:space="preserve">500.3.3 · Audios </t>
  </si>
  <si>
    <t xml:space="preserve">Total 500.3 · Children's Library </t>
  </si>
  <si>
    <t xml:space="preserve">500.3.4 · Videos </t>
  </si>
  <si>
    <t xml:space="preserve">Total 500 · Books &amp; Other </t>
  </si>
  <si>
    <t xml:space="preserve">510.1 · Salaries </t>
  </si>
  <si>
    <t xml:space="preserve">510.2 · Social Security Expense </t>
  </si>
  <si>
    <t xml:space="preserve">510.3 · Employee Benefit Expense </t>
  </si>
  <si>
    <t xml:space="preserve">510.4 · Retirement Expense </t>
  </si>
  <si>
    <t xml:space="preserve">Total 510 · Salaries &amp; Benefits </t>
  </si>
  <si>
    <t xml:space="preserve">520.1 · Programs - Adult </t>
  </si>
  <si>
    <t xml:space="preserve">520.2 · Program Supplies - Adult </t>
  </si>
  <si>
    <t xml:space="preserve">520.3 · Programs - Young Adults </t>
  </si>
  <si>
    <t xml:space="preserve">520.4 · Program Supplies - Young Adult </t>
  </si>
  <si>
    <t xml:space="preserve">520.5 · Programs - Children </t>
  </si>
  <si>
    <t xml:space="preserve">520.6 · Program Supplies - Children </t>
  </si>
  <si>
    <t xml:space="preserve">Total 520 · Program Expense </t>
  </si>
  <si>
    <t xml:space="preserve">530.1.1 · Buildings </t>
  </si>
  <si>
    <t xml:space="preserve">530.1.2 · Grounds </t>
  </si>
  <si>
    <t xml:space="preserve">Total 530.1 · Maintenance </t>
  </si>
  <si>
    <t xml:space="preserve">530.5.1 · Service </t>
  </si>
  <si>
    <t xml:space="preserve">530.5.2 · Supplies </t>
  </si>
  <si>
    <t xml:space="preserve">Total 530.5 · Janitorial Expense </t>
  </si>
  <si>
    <t xml:space="preserve">530.7 · Minor Improvements and Repairs </t>
  </si>
  <si>
    <t xml:space="preserve">Total 530 · Buildings &amp; Grounds </t>
  </si>
  <si>
    <t xml:space="preserve">540.1 · Electricity </t>
  </si>
  <si>
    <t xml:space="preserve">540.2 · Gas </t>
  </si>
  <si>
    <t xml:space="preserve">540.3 · Telephone </t>
  </si>
  <si>
    <t xml:space="preserve">540.4 · Trash Collection </t>
  </si>
  <si>
    <t xml:space="preserve">540.5 · Water &amp; Sewer </t>
  </si>
  <si>
    <t xml:space="preserve">Total 540 · Utilities </t>
  </si>
  <si>
    <t xml:space="preserve">550.1 · Computer Services </t>
  </si>
  <si>
    <t xml:space="preserve">550.2 · Hardware </t>
  </si>
  <si>
    <t xml:space="preserve">550.3 · Hardware Maintenance </t>
  </si>
  <si>
    <t xml:space="preserve">550.4 · Software </t>
  </si>
  <si>
    <t xml:space="preserve">550.6 · Supplies </t>
  </si>
  <si>
    <t xml:space="preserve">Total 550 · Computer Expense </t>
  </si>
  <si>
    <t xml:space="preserve">560.1 · Collection Maintenance </t>
  </si>
  <si>
    <t xml:space="preserve">560.2 · Library </t>
  </si>
  <si>
    <t>560.3 · Office</t>
  </si>
  <si>
    <t xml:space="preserve">560.4 · Postage </t>
  </si>
  <si>
    <t xml:space="preserve">Total 560 · Other Supplies and Expense </t>
  </si>
  <si>
    <t xml:space="preserve">570 · Equipment Leasing/Rental </t>
  </si>
  <si>
    <t xml:space="preserve">580.1 · Annual Appeal </t>
  </si>
  <si>
    <t xml:space="preserve">580.2 · Staff Development </t>
  </si>
  <si>
    <t xml:space="preserve">580.3 · Special Events </t>
  </si>
  <si>
    <t xml:space="preserve">580.5 · Marketing </t>
  </si>
  <si>
    <t xml:space="preserve">580.6 · Other </t>
  </si>
  <si>
    <t xml:space="preserve">Total 580 · Development Expense </t>
  </si>
  <si>
    <t xml:space="preserve">590.1 · Audit/Form 990 </t>
  </si>
  <si>
    <t xml:space="preserve">590.2 · Library Board Expenses </t>
  </si>
  <si>
    <t xml:space="preserve">590.3 · Staff Development/Memberships </t>
  </si>
  <si>
    <t xml:space="preserve">590.4 · Insurance </t>
  </si>
  <si>
    <t xml:space="preserve">590.5 · Advertising </t>
  </si>
  <si>
    <t xml:space="preserve">590.9 · Miscellaneous </t>
  </si>
  <si>
    <t xml:space="preserve">Total 590 · General &amp; Administration </t>
  </si>
  <si>
    <t xml:space="preserve">Total Expense </t>
  </si>
  <si>
    <t xml:space="preserve">750.1 · Furniture, etc. </t>
  </si>
  <si>
    <t xml:space="preserve">Total 750 · Non-Operating Expense </t>
  </si>
  <si>
    <t xml:space="preserve">Total Other Expense </t>
  </si>
  <si>
    <t xml:space="preserve">Net Other Income </t>
  </si>
  <si>
    <t xml:space="preserve">Net Income </t>
  </si>
  <si>
    <t>Phoenixville Public Library</t>
  </si>
  <si>
    <t>Year over Year Financial Analysis</t>
  </si>
  <si>
    <t>Budget</t>
  </si>
  <si>
    <t>500.3.5 Software</t>
  </si>
  <si>
    <t>550.5 Software Maintenance</t>
  </si>
  <si>
    <t>590.6  Legal Expense</t>
  </si>
  <si>
    <t>590.7  Credit Card Fees</t>
  </si>
  <si>
    <t xml:space="preserve">Preliminary </t>
  </si>
  <si>
    <t>590.8 Marketing and Website</t>
  </si>
  <si>
    <t>400.5 Appropriation - Schuylkill Twp</t>
  </si>
  <si>
    <t>412.6 Newsletter</t>
  </si>
  <si>
    <t>580.4 Newsletter</t>
  </si>
  <si>
    <t>DRAFT</t>
  </si>
  <si>
    <t>Employees</t>
  </si>
  <si>
    <t>*29</t>
  </si>
  <si>
    <t>**25</t>
  </si>
  <si>
    <t>***24</t>
  </si>
  <si>
    <t>Library is closed on Wednesday evenings &amp;</t>
  </si>
  <si>
    <t>on Sundays due to budget cuts as of 11-2009</t>
  </si>
  <si>
    <t xml:space="preserve">       *2009-2010 Laidoff  3  Staff</t>
  </si>
  <si>
    <t xml:space="preserve">       ***2011-2012 will loose 1 staff by layoff</t>
  </si>
  <si>
    <t xml:space="preserve">       due to budgetr cuts.</t>
  </si>
  <si>
    <t xml:space="preserve">       25% of library staff has been eliminated </t>
  </si>
  <si>
    <t xml:space="preserve">       **2010-2011 lost 4 more staff by  attrition</t>
  </si>
  <si>
    <t>Actual</t>
  </si>
  <si>
    <t>*</t>
  </si>
  <si>
    <t>412.1.1 Foundation Grants</t>
  </si>
  <si>
    <t>412.1.2 · Governments Grants</t>
  </si>
  <si>
    <t>Net Surplus (Deficit)</t>
  </si>
  <si>
    <t>Appropriations</t>
  </si>
  <si>
    <t xml:space="preserve">Appropriation - P.A.S.D. </t>
  </si>
  <si>
    <t xml:space="preserve">Appropriation - County </t>
  </si>
  <si>
    <t xml:space="preserve">Appropriation - State </t>
  </si>
  <si>
    <t xml:space="preserve">Appropriation - Charlestown Twp </t>
  </si>
  <si>
    <t>Appropriation - Schuylkill Twp</t>
  </si>
  <si>
    <t>Donations - Friends</t>
  </si>
  <si>
    <t xml:space="preserve">ACCESS PA </t>
  </si>
  <si>
    <t xml:space="preserve">Projects/Events </t>
  </si>
  <si>
    <t xml:space="preserve">Annual Appeal </t>
  </si>
  <si>
    <t xml:space="preserve">Donations </t>
  </si>
  <si>
    <t xml:space="preserve">Grants </t>
  </si>
  <si>
    <t xml:space="preserve">Civic Organizations </t>
  </si>
  <si>
    <t>Newsletter</t>
  </si>
  <si>
    <t xml:space="preserve">Memorials/Tributes </t>
  </si>
  <si>
    <t xml:space="preserve">Development Income </t>
  </si>
  <si>
    <t>Fines/Passport fees/Book sales/Room rentals</t>
  </si>
  <si>
    <t>Library income/Other</t>
  </si>
  <si>
    <t xml:space="preserve">Children's Library </t>
  </si>
  <si>
    <t>Main Library (Adult and Youth)</t>
  </si>
  <si>
    <t>Total Adult, Youth and Children Library</t>
  </si>
  <si>
    <t xml:space="preserve">Salaries &amp; Benefits </t>
  </si>
  <si>
    <t xml:space="preserve">Program Expense </t>
  </si>
  <si>
    <t xml:space="preserve">Buildings &amp; Grounds </t>
  </si>
  <si>
    <t xml:space="preserve">Utilities </t>
  </si>
  <si>
    <t xml:space="preserve">Computer Expense </t>
  </si>
  <si>
    <t xml:space="preserve">Other Supplies and Expense </t>
  </si>
  <si>
    <t xml:space="preserve">Equipment Leasing/Rental </t>
  </si>
  <si>
    <t xml:space="preserve">Development Expense </t>
  </si>
  <si>
    <t xml:space="preserve">General &amp; Administration </t>
  </si>
  <si>
    <t xml:space="preserve">Furniture, etc. </t>
  </si>
  <si>
    <t>(yoy dollar change)</t>
  </si>
  <si>
    <t>(detail in %- not $)</t>
  </si>
  <si>
    <t>(full detail)</t>
  </si>
  <si>
    <t>(summary)</t>
  </si>
  <si>
    <t xml:space="preserve">       *2009-2010 Laid off  3  Staff</t>
  </si>
  <si>
    <t xml:space="preserve">       ***2011-2012 will lose 1 staff by layoff</t>
  </si>
  <si>
    <t xml:space="preserve">       due to budget cuts.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</si>
</sst>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37" fontId="0" fillId="0" borderId="0" xfId="0" applyNumberFormat="1"/>
    <xf numFmtId="37" fontId="0" fillId="0" borderId="1" xfId="0" applyNumberFormat="1" applyBorder="1"/>
    <xf numFmtId="37" fontId="1" fillId="0" borderId="2" xfId="0" applyNumberFormat="1" applyFont="1" applyBorder="1"/>
    <xf numFmtId="37" fontId="0" fillId="0" borderId="0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3" xfId="0" applyFont="1" applyBorder="1"/>
    <xf numFmtId="0" fontId="0" fillId="0" borderId="3" xfId="0" applyBorder="1"/>
    <xf numFmtId="37" fontId="0" fillId="0" borderId="3" xfId="0" applyNumberFormat="1" applyBorder="1"/>
    <xf numFmtId="39" fontId="0" fillId="0" borderId="0" xfId="0" applyNumberFormat="1"/>
    <xf numFmtId="37" fontId="9" fillId="0" borderId="0" xfId="0" applyNumberFormat="1" applyFont="1"/>
    <xf numFmtId="37" fontId="1" fillId="0" borderId="0" xfId="0" applyNumberFormat="1" applyFont="1"/>
    <xf numFmtId="37" fontId="10" fillId="0" borderId="2" xfId="0" applyNumberFormat="1" applyFont="1" applyBorder="1"/>
    <xf numFmtId="37" fontId="8" fillId="0" borderId="0" xfId="0" applyNumberFormat="1" applyFont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37" fontId="1" fillId="0" borderId="4" xfId="0" applyNumberFormat="1" applyFont="1" applyBorder="1"/>
    <xf numFmtId="37" fontId="5" fillId="0" borderId="3" xfId="0" applyNumberFormat="1" applyFont="1" applyBorder="1"/>
    <xf numFmtId="0" fontId="1" fillId="0" borderId="5" xfId="0" applyFont="1" applyBorder="1"/>
    <xf numFmtId="0" fontId="0" fillId="0" borderId="5" xfId="0" applyBorder="1"/>
    <xf numFmtId="37" fontId="9" fillId="0" borderId="1" xfId="0" applyNumberFormat="1" applyFont="1" applyBorder="1"/>
    <xf numFmtId="37" fontId="9" fillId="0" borderId="3" xfId="0" applyNumberFormat="1" applyFont="1" applyBorder="1"/>
    <xf numFmtId="37" fontId="4" fillId="0" borderId="0" xfId="0" applyNumberFormat="1" applyFont="1" applyBorder="1"/>
    <xf numFmtId="37" fontId="8" fillId="0" borderId="4" xfId="0" applyNumberFormat="1" applyFont="1" applyBorder="1"/>
    <xf numFmtId="37" fontId="8" fillId="0" borderId="2" xfId="0" applyNumberFormat="1" applyFont="1" applyBorder="1"/>
    <xf numFmtId="37" fontId="11" fillId="0" borderId="0" xfId="0" applyNumberFormat="1" applyFont="1" applyBorder="1"/>
    <xf numFmtId="0" fontId="1" fillId="0" borderId="2" xfId="0" applyFont="1" applyBorder="1"/>
    <xf numFmtId="0" fontId="0" fillId="0" borderId="2" xfId="0" applyBorder="1"/>
    <xf numFmtId="37" fontId="9" fillId="0" borderId="0" xfId="0" applyNumberFormat="1" applyFont="1" applyBorder="1"/>
    <xf numFmtId="37" fontId="9" fillId="0" borderId="5" xfId="0" applyNumberFormat="1" applyFont="1" applyBorder="1"/>
    <xf numFmtId="37" fontId="8" fillId="0" borderId="5" xfId="0" applyNumberFormat="1" applyFont="1" applyBorder="1"/>
    <xf numFmtId="37" fontId="8" fillId="0" borderId="0" xfId="0" applyNumberFormat="1" applyFont="1" applyBorder="1"/>
    <xf numFmtId="37" fontId="5" fillId="0" borderId="0" xfId="0" applyNumberFormat="1" applyFont="1"/>
    <xf numFmtId="37" fontId="10" fillId="0" borderId="0" xfId="0" applyNumberFormat="1" applyFont="1"/>
    <xf numFmtId="37" fontId="10" fillId="0" borderId="5" xfId="0" applyNumberFormat="1" applyFont="1" applyBorder="1"/>
    <xf numFmtId="37" fontId="5" fillId="0" borderId="5" xfId="0" applyNumberFormat="1" applyFont="1" applyBorder="1"/>
    <xf numFmtId="0" fontId="1" fillId="0" borderId="0" xfId="0" applyFont="1" applyBorder="1"/>
    <xf numFmtId="37" fontId="1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4" fontId="5" fillId="0" borderId="0" xfId="0" applyNumberFormat="1" applyFont="1"/>
    <xf numFmtId="164" fontId="5" fillId="0" borderId="3" xfId="0" applyNumberFormat="1" applyFont="1" applyBorder="1"/>
    <xf numFmtId="164" fontId="9" fillId="0" borderId="0" xfId="0" applyNumberFormat="1" applyFont="1"/>
    <xf numFmtId="164" fontId="9" fillId="0" borderId="0" xfId="0" applyNumberFormat="1" applyFont="1" applyBorder="1"/>
    <xf numFmtId="164" fontId="9" fillId="0" borderId="3" xfId="0" applyNumberFormat="1" applyFont="1" applyBorder="1"/>
    <xf numFmtId="164" fontId="9" fillId="0" borderId="1" xfId="0" applyNumberFormat="1" applyFont="1" applyBorder="1"/>
    <xf numFmtId="164" fontId="8" fillId="0" borderId="4" xfId="0" applyNumberFormat="1" applyFont="1" applyBorder="1"/>
    <xf numFmtId="164" fontId="5" fillId="0" borderId="0" xfId="0" applyNumberFormat="1" applyFont="1" applyBorder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3" fillId="0" borderId="0" xfId="0" applyFont="1"/>
    <xf numFmtId="37" fontId="0" fillId="0" borderId="0" xfId="0" applyNumberFormat="1" applyFont="1"/>
    <xf numFmtId="37" fontId="0" fillId="0" borderId="0" xfId="0" applyNumberFormat="1" applyFont="1" applyBorder="1"/>
    <xf numFmtId="37" fontId="0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33" workbookViewId="0">
      <selection activeCell="A54" sqref="A54"/>
    </sheetView>
  </sheetViews>
  <sheetFormatPr defaultRowHeight="15"/>
  <cols>
    <col min="1" max="1" width="40.42578125" customWidth="1"/>
    <col min="2" max="2" width="3.7109375" customWidth="1"/>
    <col min="3" max="3" width="12.7109375" customWidth="1"/>
    <col min="4" max="4" width="4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3" max="13" width="10.85546875" bestFit="1" customWidth="1"/>
  </cols>
  <sheetData>
    <row r="1" spans="1:12" ht="18.75">
      <c r="A1" s="2" t="s">
        <v>125</v>
      </c>
    </row>
    <row r="2" spans="1:12" ht="18.75">
      <c r="A2" s="2" t="s">
        <v>126</v>
      </c>
    </row>
    <row r="3" spans="1:12">
      <c r="A3" t="s">
        <v>188</v>
      </c>
    </row>
    <row r="4" spans="1:12">
      <c r="C4" s="8">
        <v>2008</v>
      </c>
      <c r="D4" s="1"/>
      <c r="E4" s="8">
        <v>2009</v>
      </c>
      <c r="F4" s="8"/>
      <c r="G4" s="8">
        <v>2010</v>
      </c>
      <c r="H4" s="8"/>
      <c r="I4" s="8">
        <v>2011</v>
      </c>
      <c r="K4" s="8">
        <v>2012</v>
      </c>
    </row>
    <row r="5" spans="1:12">
      <c r="C5" s="14" t="s">
        <v>149</v>
      </c>
      <c r="D5" s="10"/>
      <c r="E5" s="14" t="s">
        <v>149</v>
      </c>
      <c r="F5" s="11"/>
      <c r="G5" s="14" t="s">
        <v>149</v>
      </c>
      <c r="H5" s="8"/>
      <c r="I5" s="8" t="s">
        <v>127</v>
      </c>
      <c r="K5" s="8" t="s">
        <v>132</v>
      </c>
    </row>
    <row r="6" spans="1:12">
      <c r="A6" s="1"/>
      <c r="C6" s="3"/>
      <c r="D6" s="3"/>
      <c r="E6" s="3"/>
      <c r="F6" s="3"/>
      <c r="G6" s="3"/>
      <c r="H6" s="3"/>
      <c r="I6" s="3"/>
      <c r="J6" s="3"/>
      <c r="K6" s="9" t="s">
        <v>127</v>
      </c>
      <c r="L6" s="3"/>
    </row>
    <row r="7" spans="1:12">
      <c r="A7" s="1" t="s">
        <v>0</v>
      </c>
      <c r="C7" s="3"/>
      <c r="D7" s="3"/>
      <c r="E7" s="3"/>
      <c r="F7" s="3"/>
      <c r="G7" s="3"/>
      <c r="H7" s="3"/>
      <c r="I7" s="3"/>
      <c r="J7" s="3"/>
      <c r="K7" s="9" t="s">
        <v>137</v>
      </c>
      <c r="L7" s="3"/>
    </row>
    <row r="8" spans="1:12">
      <c r="A8" t="s">
        <v>155</v>
      </c>
      <c r="C8" s="3">
        <v>457383</v>
      </c>
      <c r="D8" s="3"/>
      <c r="E8" s="3">
        <v>477508</v>
      </c>
      <c r="F8" s="3"/>
      <c r="G8" s="3">
        <v>496200</v>
      </c>
      <c r="H8" s="3"/>
      <c r="I8" s="3">
        <v>508532</v>
      </c>
      <c r="J8" s="3"/>
      <c r="K8" s="3">
        <v>539800</v>
      </c>
      <c r="L8" s="3"/>
    </row>
    <row r="9" spans="1:12">
      <c r="A9" t="s">
        <v>156</v>
      </c>
      <c r="C9" s="3">
        <v>89906</v>
      </c>
      <c r="D9" s="3"/>
      <c r="E9" s="3">
        <v>90002.5</v>
      </c>
      <c r="F9" s="3"/>
      <c r="G9" s="3">
        <v>88701.5</v>
      </c>
      <c r="H9" s="3"/>
      <c r="I9" s="3">
        <v>86927</v>
      </c>
      <c r="J9" s="3"/>
      <c r="K9" s="3">
        <v>80100</v>
      </c>
      <c r="L9" s="3"/>
    </row>
    <row r="10" spans="1:12">
      <c r="A10" t="s">
        <v>157</v>
      </c>
      <c r="C10" s="3">
        <v>103733</v>
      </c>
      <c r="D10" s="3"/>
      <c r="E10" s="3">
        <v>102709</v>
      </c>
      <c r="F10" s="3"/>
      <c r="G10" s="3">
        <v>82157</v>
      </c>
      <c r="H10" s="3"/>
      <c r="I10" s="3">
        <v>74763</v>
      </c>
      <c r="J10" s="3"/>
      <c r="K10" s="3">
        <v>78150</v>
      </c>
      <c r="L10" s="3"/>
    </row>
    <row r="11" spans="1:12">
      <c r="A11" t="s">
        <v>158</v>
      </c>
      <c r="C11" s="6">
        <v>4051</v>
      </c>
      <c r="D11" s="6"/>
      <c r="E11" s="6">
        <v>4051</v>
      </c>
      <c r="F11" s="6"/>
      <c r="G11" s="6">
        <v>4051</v>
      </c>
      <c r="H11" s="6"/>
      <c r="I11" s="6">
        <v>4051</v>
      </c>
      <c r="J11" s="3"/>
      <c r="K11" s="3">
        <v>4050</v>
      </c>
      <c r="L11" s="3"/>
    </row>
    <row r="12" spans="1:12">
      <c r="A12" t="s">
        <v>159</v>
      </c>
      <c r="C12" s="6"/>
      <c r="D12" s="6"/>
      <c r="E12" s="6"/>
      <c r="F12" s="6"/>
      <c r="G12" s="6"/>
      <c r="H12" s="6"/>
      <c r="I12" s="6"/>
      <c r="J12" s="6"/>
      <c r="K12" s="6">
        <v>5000</v>
      </c>
      <c r="L12" s="3"/>
    </row>
    <row r="13" spans="1:12" ht="15.75" thickBot="1">
      <c r="A13" s="15" t="s">
        <v>154</v>
      </c>
      <c r="B13" s="16" t="s">
        <v>150</v>
      </c>
      <c r="C13" s="17">
        <v>655073</v>
      </c>
      <c r="D13" s="17"/>
      <c r="E13" s="17">
        <v>674270.5</v>
      </c>
      <c r="F13" s="17"/>
      <c r="G13" s="17">
        <v>671109.5</v>
      </c>
      <c r="H13" s="17"/>
      <c r="I13" s="17">
        <v>674273</v>
      </c>
      <c r="J13" s="17"/>
      <c r="K13" s="17">
        <v>707100</v>
      </c>
      <c r="L13" s="3"/>
    </row>
    <row r="14" spans="1:12">
      <c r="A14" t="s">
        <v>161</v>
      </c>
      <c r="B14" t="s">
        <v>150</v>
      </c>
      <c r="C14" s="3">
        <v>36435</v>
      </c>
      <c r="D14" s="3"/>
      <c r="E14" s="3">
        <v>29578</v>
      </c>
      <c r="F14" s="3"/>
      <c r="G14" s="3"/>
      <c r="H14" s="3"/>
      <c r="I14" s="3"/>
      <c r="J14" s="3"/>
      <c r="K14" s="3"/>
      <c r="L14" s="3"/>
    </row>
    <row r="15" spans="1:12">
      <c r="A15" t="s">
        <v>160</v>
      </c>
      <c r="B15" t="s">
        <v>150</v>
      </c>
      <c r="C15" s="3">
        <v>9998.17</v>
      </c>
      <c r="D15" s="3"/>
      <c r="E15" s="3">
        <v>9938</v>
      </c>
      <c r="F15" s="3"/>
      <c r="G15" s="3">
        <v>7820.78</v>
      </c>
      <c r="H15" s="3"/>
      <c r="I15" s="3">
        <v>10000</v>
      </c>
      <c r="J15" s="3"/>
      <c r="K15" s="3">
        <v>10000</v>
      </c>
      <c r="L15" s="3"/>
    </row>
    <row r="16" spans="1:12"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>
      <c r="A17" s="23" t="s">
        <v>165</v>
      </c>
      <c r="B17" s="23" t="s">
        <v>150</v>
      </c>
      <c r="C17" s="6">
        <v>56935.199999999997</v>
      </c>
      <c r="D17" s="6"/>
      <c r="E17" s="6">
        <v>46533.2</v>
      </c>
      <c r="F17" s="6"/>
      <c r="G17" s="6">
        <f>+Detail!G20</f>
        <v>59725</v>
      </c>
      <c r="H17" s="6"/>
      <c r="I17" s="6">
        <v>189000</v>
      </c>
      <c r="J17" s="6"/>
      <c r="K17" s="6">
        <v>33000</v>
      </c>
      <c r="L17" s="3"/>
    </row>
    <row r="18" spans="1:13">
      <c r="A18" s="23" t="s">
        <v>162</v>
      </c>
      <c r="B18" s="23" t="s">
        <v>150</v>
      </c>
      <c r="C18" s="6">
        <v>45590</v>
      </c>
      <c r="D18" s="6"/>
      <c r="E18" s="6">
        <v>41531.79</v>
      </c>
      <c r="F18" s="6"/>
      <c r="G18" s="38">
        <v>58214</v>
      </c>
      <c r="H18" s="6"/>
      <c r="I18" s="6">
        <v>51000</v>
      </c>
      <c r="J18" s="6"/>
      <c r="K18" s="6">
        <v>52000</v>
      </c>
      <c r="L18" s="3"/>
    </row>
    <row r="19" spans="1:13">
      <c r="A19" s="23" t="s">
        <v>163</v>
      </c>
      <c r="B19" s="23" t="s">
        <v>150</v>
      </c>
      <c r="C19" s="6">
        <v>18810.48</v>
      </c>
      <c r="D19" s="6"/>
      <c r="E19" s="6">
        <v>33210.76</v>
      </c>
      <c r="F19" s="6"/>
      <c r="G19" s="6">
        <v>23575.57</v>
      </c>
      <c r="H19" s="6"/>
      <c r="I19" s="6">
        <v>25000</v>
      </c>
      <c r="J19" s="6"/>
      <c r="K19" s="6">
        <v>25000</v>
      </c>
      <c r="L19" s="3"/>
    </row>
    <row r="20" spans="1:13">
      <c r="A20" s="24" t="s">
        <v>164</v>
      </c>
      <c r="B20" s="23" t="s">
        <v>150</v>
      </c>
      <c r="C20" s="6">
        <v>16226.06</v>
      </c>
      <c r="D20" s="6"/>
      <c r="E20" s="6">
        <v>4845.91</v>
      </c>
      <c r="F20" s="6"/>
      <c r="G20" s="6">
        <v>20890</v>
      </c>
      <c r="H20" s="6"/>
      <c r="I20" s="6">
        <v>15000</v>
      </c>
      <c r="J20" s="6"/>
      <c r="K20" s="6">
        <v>17000</v>
      </c>
      <c r="L20" s="3"/>
    </row>
    <row r="21" spans="1:13">
      <c r="A21" t="s">
        <v>166</v>
      </c>
      <c r="B21" t="s">
        <v>150</v>
      </c>
      <c r="C21" s="3">
        <v>2447.09</v>
      </c>
      <c r="D21" s="3"/>
      <c r="E21" s="3">
        <v>3617.5</v>
      </c>
      <c r="F21" s="3"/>
      <c r="G21" s="3">
        <v>1052.5</v>
      </c>
      <c r="H21" s="3"/>
      <c r="I21" s="3">
        <v>1000</v>
      </c>
      <c r="J21" s="3"/>
      <c r="K21" s="3">
        <v>1500</v>
      </c>
      <c r="L21" s="3"/>
    </row>
    <row r="22" spans="1:13">
      <c r="A22" t="s">
        <v>167</v>
      </c>
      <c r="B22" t="s">
        <v>150</v>
      </c>
      <c r="C22" s="3"/>
      <c r="D22" s="3"/>
      <c r="E22" s="3"/>
      <c r="F22" s="3"/>
      <c r="G22" s="3"/>
      <c r="H22" s="3"/>
      <c r="I22" s="3"/>
      <c r="J22" s="3"/>
      <c r="K22" s="3">
        <v>1500</v>
      </c>
      <c r="L22" s="3"/>
    </row>
    <row r="23" spans="1:13">
      <c r="A23" t="s">
        <v>168</v>
      </c>
      <c r="B23" t="s">
        <v>150</v>
      </c>
      <c r="C23" s="3">
        <v>2010</v>
      </c>
      <c r="D23" s="3"/>
      <c r="E23" s="3">
        <v>940</v>
      </c>
      <c r="F23" s="3"/>
      <c r="G23" s="3">
        <v>2805</v>
      </c>
      <c r="H23" s="3"/>
      <c r="I23" s="3">
        <v>1500</v>
      </c>
      <c r="J23" s="3"/>
      <c r="K23" s="3"/>
      <c r="L23" s="3"/>
    </row>
    <row r="24" spans="1:13" ht="15.75" thickBot="1">
      <c r="A24" s="15" t="s">
        <v>169</v>
      </c>
      <c r="B24" s="16"/>
      <c r="C24" s="17">
        <v>142018.82999999999</v>
      </c>
      <c r="D24" s="17"/>
      <c r="E24" s="17">
        <v>130678.56</v>
      </c>
      <c r="F24" s="17"/>
      <c r="G24" s="17">
        <f>+Detail!G32</f>
        <v>166262.07</v>
      </c>
      <c r="H24" s="17"/>
      <c r="I24" s="17">
        <v>282500</v>
      </c>
      <c r="J24" s="17"/>
      <c r="K24" s="17">
        <v>130000</v>
      </c>
      <c r="L24" s="3"/>
    </row>
    <row r="25" spans="1:13">
      <c r="A25" s="25" t="s">
        <v>170</v>
      </c>
      <c r="C25" s="3">
        <v>82051.430000000008</v>
      </c>
      <c r="D25" s="3"/>
      <c r="E25" s="3">
        <v>64844.57</v>
      </c>
      <c r="F25" s="3"/>
      <c r="G25" s="3">
        <f>+Detail!G41</f>
        <v>66625.259999999995</v>
      </c>
      <c r="H25" s="3"/>
      <c r="I25" s="3">
        <v>59900</v>
      </c>
      <c r="J25" s="3"/>
      <c r="K25" s="3">
        <v>59900</v>
      </c>
      <c r="L25" s="3"/>
    </row>
    <row r="26" spans="1:13">
      <c r="A26" s="25" t="s">
        <v>171</v>
      </c>
      <c r="C26" s="3">
        <v>25568.9</v>
      </c>
      <c r="D26" s="3"/>
      <c r="E26" s="3">
        <v>28151.82</v>
      </c>
      <c r="F26" s="3"/>
      <c r="G26" s="3">
        <v>27964.14</v>
      </c>
      <c r="H26" s="3"/>
      <c r="I26" s="3">
        <v>28000</v>
      </c>
      <c r="J26" s="3"/>
      <c r="K26" s="3">
        <v>28000</v>
      </c>
      <c r="L26" s="3"/>
    </row>
    <row r="27" spans="1:13" ht="15.75" thickBot="1">
      <c r="A27" s="15" t="s">
        <v>52</v>
      </c>
      <c r="B27" s="16" t="s">
        <v>150</v>
      </c>
      <c r="C27" s="17">
        <v>107620.33000000002</v>
      </c>
      <c r="D27" s="17"/>
      <c r="E27" s="17">
        <v>92996.39</v>
      </c>
      <c r="F27" s="17"/>
      <c r="G27" s="31">
        <f>+Detail!G46</f>
        <v>94589.4</v>
      </c>
      <c r="H27" s="17"/>
      <c r="I27" s="17">
        <v>87900</v>
      </c>
      <c r="J27" s="17"/>
      <c r="K27" s="17">
        <v>87900</v>
      </c>
      <c r="L27" s="3"/>
    </row>
    <row r="28" spans="1:13" ht="15.75" thickBot="1">
      <c r="A28" s="1" t="s">
        <v>53</v>
      </c>
      <c r="C28" s="26">
        <v>951145.33000000007</v>
      </c>
      <c r="D28" s="20"/>
      <c r="E28" s="26">
        <v>937462.05</v>
      </c>
      <c r="F28" s="20"/>
      <c r="G28" s="33">
        <f>+Detail!G47</f>
        <v>939781.75</v>
      </c>
      <c r="H28" s="20"/>
      <c r="I28" s="26">
        <v>1054673</v>
      </c>
      <c r="J28" s="20"/>
      <c r="K28" s="26">
        <v>935000</v>
      </c>
      <c r="L28" s="3"/>
      <c r="M28" s="3"/>
    </row>
    <row r="29" spans="1:13" ht="15.75" thickTop="1">
      <c r="A29" s="1"/>
      <c r="C29" s="6"/>
      <c r="D29" s="3"/>
      <c r="E29" s="6"/>
      <c r="F29" s="3"/>
      <c r="G29" s="6"/>
      <c r="H29" s="3"/>
      <c r="I29" s="6"/>
      <c r="J29" s="3"/>
      <c r="K29" s="6"/>
      <c r="L29" s="3"/>
    </row>
    <row r="30" spans="1:13">
      <c r="A30" s="1" t="s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>
      <c r="A31" t="s">
        <v>173</v>
      </c>
      <c r="C31" s="3">
        <v>118448.67000000001</v>
      </c>
      <c r="D31" s="3"/>
      <c r="E31" s="3">
        <v>99769.489999999991</v>
      </c>
      <c r="F31" s="3"/>
      <c r="G31" s="3">
        <v>64713</v>
      </c>
      <c r="H31" s="3"/>
      <c r="I31" s="3">
        <v>94290</v>
      </c>
      <c r="J31" s="3"/>
      <c r="K31" s="3">
        <v>55000</v>
      </c>
      <c r="L31" s="3"/>
    </row>
    <row r="32" spans="1:13">
      <c r="A32" s="25" t="s">
        <v>172</v>
      </c>
      <c r="C32" s="3">
        <v>28071.34</v>
      </c>
      <c r="D32" s="3"/>
      <c r="E32" s="3">
        <v>38241.22</v>
      </c>
      <c r="F32" s="3"/>
      <c r="G32" s="3">
        <v>25152</v>
      </c>
      <c r="H32" s="3"/>
      <c r="I32" s="3">
        <v>48000</v>
      </c>
      <c r="J32" s="3"/>
      <c r="K32" s="3">
        <v>25000</v>
      </c>
      <c r="L32" s="3"/>
    </row>
    <row r="33" spans="1:12" ht="15.75" thickBot="1">
      <c r="A33" s="15" t="s">
        <v>174</v>
      </c>
      <c r="B33" s="16" t="s">
        <v>150</v>
      </c>
      <c r="C33" s="17">
        <v>146520.01</v>
      </c>
      <c r="D33" s="17"/>
      <c r="E33" s="17">
        <v>138010.71</v>
      </c>
      <c r="F33" s="17"/>
      <c r="G33" s="17">
        <v>89865</v>
      </c>
      <c r="H33" s="17"/>
      <c r="I33" s="17">
        <v>142290</v>
      </c>
      <c r="J33" s="17"/>
      <c r="K33" s="17">
        <v>80000</v>
      </c>
      <c r="L33" s="3"/>
    </row>
    <row r="34" spans="1:12">
      <c r="A34" s="23" t="s">
        <v>175</v>
      </c>
      <c r="B34" s="23" t="s">
        <v>150</v>
      </c>
      <c r="C34" s="6">
        <v>610617.81999999995</v>
      </c>
      <c r="D34" s="6"/>
      <c r="E34" s="6">
        <v>642742.66</v>
      </c>
      <c r="F34" s="6"/>
      <c r="G34" s="6">
        <v>640194</v>
      </c>
      <c r="H34" s="6"/>
      <c r="I34" s="6">
        <v>667410</v>
      </c>
      <c r="J34" s="6"/>
      <c r="K34" s="6">
        <v>650000</v>
      </c>
      <c r="L34" s="3"/>
    </row>
    <row r="35" spans="1:12">
      <c r="A35" t="s">
        <v>176</v>
      </c>
      <c r="B35" t="s">
        <v>150</v>
      </c>
      <c r="C35" s="3">
        <v>15123.1</v>
      </c>
      <c r="D35" s="3"/>
      <c r="E35" s="3">
        <v>14960.380000000001</v>
      </c>
      <c r="F35" s="3"/>
      <c r="G35" s="3">
        <v>28048</v>
      </c>
      <c r="H35" s="3"/>
      <c r="I35" s="3">
        <v>29000</v>
      </c>
      <c r="J35" s="3"/>
      <c r="K35" s="3">
        <v>29000</v>
      </c>
      <c r="L35" s="3"/>
    </row>
    <row r="36" spans="1:12">
      <c r="A36" t="s">
        <v>177</v>
      </c>
      <c r="B36" t="s">
        <v>150</v>
      </c>
      <c r="C36" s="19">
        <v>18871.810000000001</v>
      </c>
      <c r="D36" s="19"/>
      <c r="E36" s="19">
        <v>18267.34</v>
      </c>
      <c r="F36" s="19"/>
      <c r="G36" s="19">
        <v>18374</v>
      </c>
      <c r="H36" s="19"/>
      <c r="I36" s="19">
        <v>18500</v>
      </c>
      <c r="J36" s="19"/>
      <c r="K36" s="19">
        <v>18000</v>
      </c>
      <c r="L36" s="3"/>
    </row>
    <row r="37" spans="1:12">
      <c r="A37" t="s">
        <v>178</v>
      </c>
      <c r="B37" t="s">
        <v>150</v>
      </c>
      <c r="C37" s="3">
        <v>31861.9</v>
      </c>
      <c r="D37" s="3"/>
      <c r="E37" s="3">
        <v>35378.700000000004</v>
      </c>
      <c r="F37" s="3"/>
      <c r="G37" s="3">
        <v>35386</v>
      </c>
      <c r="H37" s="3"/>
      <c r="I37" s="3">
        <v>43300</v>
      </c>
      <c r="J37" s="3"/>
      <c r="K37" s="3">
        <v>46300</v>
      </c>
      <c r="L37" s="3"/>
    </row>
    <row r="38" spans="1:12">
      <c r="A38" t="s">
        <v>179</v>
      </c>
      <c r="B38" t="s">
        <v>150</v>
      </c>
      <c r="C38" s="19">
        <v>9903.34</v>
      </c>
      <c r="D38" s="3"/>
      <c r="E38" s="3">
        <v>13487.59</v>
      </c>
      <c r="F38" s="3"/>
      <c r="G38" s="3">
        <v>10963</v>
      </c>
      <c r="H38" s="3"/>
      <c r="I38" s="3">
        <v>45800</v>
      </c>
      <c r="J38" s="3"/>
      <c r="K38" s="3">
        <v>15600</v>
      </c>
      <c r="L38" s="3"/>
    </row>
    <row r="39" spans="1:12">
      <c r="A39" t="s">
        <v>180</v>
      </c>
      <c r="B39" t="s">
        <v>150</v>
      </c>
      <c r="C39" s="3">
        <v>22628.93</v>
      </c>
      <c r="D39" s="3"/>
      <c r="E39" s="3">
        <v>27876.38</v>
      </c>
      <c r="F39" s="3"/>
      <c r="G39" s="3">
        <v>16970</v>
      </c>
      <c r="H39" s="3"/>
      <c r="I39" s="3">
        <v>21000</v>
      </c>
      <c r="J39" s="3"/>
      <c r="K39" s="3">
        <v>18000</v>
      </c>
      <c r="L39" s="3"/>
    </row>
    <row r="40" spans="1:12">
      <c r="A40" t="s">
        <v>181</v>
      </c>
      <c r="B40" t="s">
        <v>150</v>
      </c>
      <c r="C40" s="3">
        <v>14191.58</v>
      </c>
      <c r="D40" s="3"/>
      <c r="E40" s="3">
        <v>8017</v>
      </c>
      <c r="F40" s="3"/>
      <c r="G40" s="3">
        <v>8285</v>
      </c>
      <c r="H40" s="3"/>
      <c r="I40" s="3">
        <v>9000</v>
      </c>
      <c r="J40" s="3"/>
      <c r="K40" s="3">
        <v>9000</v>
      </c>
      <c r="L40" s="3"/>
    </row>
    <row r="41" spans="1:12">
      <c r="A41" t="s">
        <v>182</v>
      </c>
      <c r="B41" t="s">
        <v>150</v>
      </c>
      <c r="C41" s="3">
        <v>28199.699999999997</v>
      </c>
      <c r="D41" s="3"/>
      <c r="E41" s="3">
        <v>30572.57</v>
      </c>
      <c r="F41" s="3"/>
      <c r="G41" s="3">
        <v>33220</v>
      </c>
      <c r="H41" s="3"/>
      <c r="I41" s="3">
        <v>35000</v>
      </c>
      <c r="J41" s="3"/>
      <c r="K41" s="3">
        <v>35000</v>
      </c>
      <c r="L41" s="3"/>
    </row>
    <row r="42" spans="1:12">
      <c r="A42" t="s">
        <v>183</v>
      </c>
      <c r="B42" t="s">
        <v>150</v>
      </c>
      <c r="C42" s="3">
        <v>12965.09</v>
      </c>
      <c r="D42" s="3"/>
      <c r="E42" s="3">
        <v>35985.49</v>
      </c>
      <c r="F42" s="3"/>
      <c r="G42" s="3">
        <v>47256</v>
      </c>
      <c r="H42" s="3"/>
      <c r="I42" s="3">
        <v>44100</v>
      </c>
      <c r="J42" s="3"/>
      <c r="K42" s="3">
        <v>32100</v>
      </c>
      <c r="L42" s="3"/>
    </row>
    <row r="43" spans="1:12" ht="15.75" thickBot="1">
      <c r="A43" s="1" t="s">
        <v>119</v>
      </c>
      <c r="B43" s="1"/>
      <c r="C43" s="5">
        <v>910883.27999999991</v>
      </c>
      <c r="D43" s="3"/>
      <c r="E43" s="5">
        <v>965298.82000000007</v>
      </c>
      <c r="F43" s="3"/>
      <c r="G43" s="5">
        <v>930109</v>
      </c>
      <c r="H43" s="3"/>
      <c r="I43" s="5">
        <v>1055400</v>
      </c>
      <c r="J43" s="3"/>
      <c r="K43" s="5">
        <v>933000</v>
      </c>
      <c r="L43" s="3"/>
    </row>
    <row r="44" spans="1:12" ht="15.75" thickTop="1">
      <c r="A44" s="1" t="s">
        <v>153</v>
      </c>
      <c r="C44" s="22">
        <v>40262.050000000163</v>
      </c>
      <c r="D44" s="22"/>
      <c r="E44" s="22">
        <v>-27836.770000000019</v>
      </c>
      <c r="F44" s="22"/>
      <c r="G44" s="22">
        <v>9673</v>
      </c>
      <c r="H44" s="22"/>
      <c r="I44" s="22">
        <v>-727</v>
      </c>
      <c r="J44" s="22"/>
      <c r="K44" s="22">
        <v>2000</v>
      </c>
      <c r="L44" s="3"/>
    </row>
    <row r="45" spans="1:12">
      <c r="A45" t="s">
        <v>184</v>
      </c>
      <c r="C45" s="30">
        <v>8927</v>
      </c>
      <c r="D45" s="19"/>
      <c r="E45" s="30">
        <v>6291</v>
      </c>
      <c r="F45" s="19"/>
      <c r="G45" s="30">
        <v>1149</v>
      </c>
      <c r="H45" s="19"/>
      <c r="I45" s="30">
        <v>5000</v>
      </c>
      <c r="J45" s="19"/>
      <c r="K45" s="30">
        <v>2000</v>
      </c>
      <c r="L45" s="3"/>
    </row>
    <row r="46" spans="1:12" ht="15.75" thickBot="1">
      <c r="A46" s="1" t="s">
        <v>124</v>
      </c>
      <c r="B46" s="1"/>
      <c r="C46" s="5">
        <v>31335.050000000163</v>
      </c>
      <c r="D46" s="3"/>
      <c r="E46" s="5">
        <v>-34127.770000000019</v>
      </c>
      <c r="F46" s="3"/>
      <c r="G46" s="5">
        <v>8524</v>
      </c>
      <c r="H46" s="3"/>
      <c r="I46" s="5">
        <v>-5727</v>
      </c>
      <c r="J46" s="3"/>
      <c r="K46" s="5">
        <v>0</v>
      </c>
      <c r="L46" s="3"/>
    </row>
    <row r="47" spans="1:12" ht="15.75" thickTop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60" t="s">
        <v>138</v>
      </c>
      <c r="B48" s="61"/>
      <c r="C48" s="61">
        <v>32</v>
      </c>
      <c r="D48" s="61"/>
      <c r="E48" s="61">
        <v>32</v>
      </c>
      <c r="F48" s="61"/>
      <c r="G48" s="62" t="s">
        <v>139</v>
      </c>
      <c r="H48" s="62"/>
      <c r="I48" s="62" t="s">
        <v>140</v>
      </c>
      <c r="J48" s="62"/>
      <c r="K48" s="62" t="s">
        <v>141</v>
      </c>
    </row>
    <row r="49" spans="1:11">
      <c r="A49" s="60" t="s">
        <v>189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</row>
    <row r="50" spans="1:11">
      <c r="A50" s="60" t="s">
        <v>148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</row>
    <row r="51" spans="1:11">
      <c r="A51" s="60" t="s">
        <v>190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</row>
    <row r="52" spans="1:11">
      <c r="A52" s="60" t="s">
        <v>147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</row>
    <row r="53" spans="1:11">
      <c r="A53" s="60" t="s">
        <v>191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>
      <c r="A54" s="12"/>
    </row>
    <row r="55" spans="1:11">
      <c r="A55" s="63" t="s">
        <v>142</v>
      </c>
    </row>
    <row r="56" spans="1:11">
      <c r="A56" s="63" t="s">
        <v>143</v>
      </c>
    </row>
    <row r="57" spans="1:11">
      <c r="A57" s="61"/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>
      <pane xSplit="1" ySplit="4" topLeftCell="B114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40.42578125" customWidth="1"/>
    <col min="2" max="2" width="3.7109375" customWidth="1"/>
    <col min="3" max="3" width="12.7109375" customWidth="1"/>
    <col min="4" max="4" width="4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3" max="13" width="10.85546875" bestFit="1" customWidth="1"/>
  </cols>
  <sheetData>
    <row r="1" spans="1:12" ht="18.75">
      <c r="A1" s="2" t="s">
        <v>125</v>
      </c>
    </row>
    <row r="2" spans="1:12" ht="18.75">
      <c r="A2" s="2" t="s">
        <v>126</v>
      </c>
    </row>
    <row r="3" spans="1:12">
      <c r="A3" t="s">
        <v>187</v>
      </c>
    </row>
    <row r="4" spans="1:12">
      <c r="C4" s="8">
        <v>2008</v>
      </c>
      <c r="D4" s="1"/>
      <c r="E4" s="8">
        <v>2009</v>
      </c>
      <c r="F4" s="8"/>
      <c r="G4" s="8">
        <v>2010</v>
      </c>
      <c r="H4" s="8"/>
      <c r="I4" s="8">
        <v>2011</v>
      </c>
      <c r="K4" s="8">
        <v>2012</v>
      </c>
    </row>
    <row r="5" spans="1:12">
      <c r="C5" s="14" t="s">
        <v>149</v>
      </c>
      <c r="D5" s="10"/>
      <c r="E5" s="14" t="s">
        <v>149</v>
      </c>
      <c r="F5" s="11"/>
      <c r="G5" s="14" t="s">
        <v>149</v>
      </c>
      <c r="H5" s="8"/>
      <c r="I5" s="8" t="s">
        <v>127</v>
      </c>
      <c r="K5" s="8" t="s">
        <v>132</v>
      </c>
    </row>
    <row r="6" spans="1:12">
      <c r="A6" s="1"/>
      <c r="C6" s="3"/>
      <c r="D6" s="3"/>
      <c r="E6" s="3"/>
      <c r="F6" s="3"/>
      <c r="G6" s="3"/>
      <c r="H6" s="3"/>
      <c r="I6" s="3"/>
      <c r="J6" s="3"/>
      <c r="K6" s="9" t="s">
        <v>127</v>
      </c>
      <c r="L6" s="3"/>
    </row>
    <row r="7" spans="1:12">
      <c r="A7" s="1" t="s">
        <v>0</v>
      </c>
      <c r="C7" s="3"/>
      <c r="D7" s="3"/>
      <c r="E7" s="3"/>
      <c r="F7" s="3"/>
      <c r="G7" s="3"/>
      <c r="H7" s="3"/>
      <c r="I7" s="3"/>
      <c r="J7" s="3"/>
      <c r="K7" s="9" t="s">
        <v>137</v>
      </c>
      <c r="L7" s="3"/>
    </row>
    <row r="8" spans="1:12">
      <c r="A8" s="1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t="s">
        <v>23</v>
      </c>
      <c r="C9" s="3">
        <v>457383</v>
      </c>
      <c r="D9" s="3"/>
      <c r="E9" s="3">
        <v>477508</v>
      </c>
      <c r="F9" s="3"/>
      <c r="G9" s="3">
        <v>496200</v>
      </c>
      <c r="H9" s="3"/>
      <c r="I9" s="3">
        <v>508532</v>
      </c>
      <c r="J9" s="3"/>
      <c r="K9" s="3">
        <v>539800</v>
      </c>
      <c r="L9" s="3"/>
    </row>
    <row r="10" spans="1:12">
      <c r="A10" t="s">
        <v>24</v>
      </c>
      <c r="C10" s="3">
        <v>89906</v>
      </c>
      <c r="D10" s="3"/>
      <c r="E10" s="3">
        <v>90002.5</v>
      </c>
      <c r="F10" s="3"/>
      <c r="G10" s="3">
        <v>88701.5</v>
      </c>
      <c r="H10" s="3"/>
      <c r="I10" s="3">
        <v>86927</v>
      </c>
      <c r="J10" s="3"/>
      <c r="K10" s="3">
        <v>80100</v>
      </c>
      <c r="L10" s="3"/>
    </row>
    <row r="11" spans="1:12">
      <c r="A11" t="s">
        <v>25</v>
      </c>
      <c r="C11" s="3">
        <v>103733</v>
      </c>
      <c r="D11" s="3"/>
      <c r="E11" s="3">
        <v>102709</v>
      </c>
      <c r="F11" s="3"/>
      <c r="G11" s="64">
        <v>82157</v>
      </c>
      <c r="H11" s="3"/>
      <c r="I11" s="3">
        <v>74763</v>
      </c>
      <c r="J11" s="3"/>
      <c r="K11" s="3">
        <v>78150</v>
      </c>
      <c r="L11" s="3"/>
    </row>
    <row r="12" spans="1:12">
      <c r="A12" t="s">
        <v>26</v>
      </c>
      <c r="C12" s="6">
        <v>4051</v>
      </c>
      <c r="D12" s="6"/>
      <c r="E12" s="6">
        <v>4051</v>
      </c>
      <c r="F12" s="6"/>
      <c r="G12" s="65">
        <v>4051</v>
      </c>
      <c r="H12" s="6"/>
      <c r="I12" s="6">
        <v>4051</v>
      </c>
      <c r="J12" s="3"/>
      <c r="K12" s="3">
        <v>4050</v>
      </c>
      <c r="L12" s="3"/>
    </row>
    <row r="13" spans="1:12">
      <c r="A13" t="s">
        <v>134</v>
      </c>
      <c r="C13" s="6"/>
      <c r="D13" s="6"/>
      <c r="E13" s="6"/>
      <c r="F13" s="6"/>
      <c r="G13" s="65"/>
      <c r="H13" s="6"/>
      <c r="I13" s="6"/>
      <c r="J13" s="6"/>
      <c r="K13" s="6">
        <v>5000</v>
      </c>
      <c r="L13" s="3"/>
    </row>
    <row r="14" spans="1:12" ht="15.75" thickBot="1">
      <c r="A14" s="15" t="s">
        <v>27</v>
      </c>
      <c r="B14" s="16" t="s">
        <v>150</v>
      </c>
      <c r="C14" s="17">
        <f>SUM(C9:C13)</f>
        <v>655073</v>
      </c>
      <c r="D14" s="17"/>
      <c r="E14" s="17">
        <f>SUM(E9:E13)</f>
        <v>674270.5</v>
      </c>
      <c r="F14" s="17"/>
      <c r="G14" s="66">
        <f>SUM(G9:G13)</f>
        <v>671109.5</v>
      </c>
      <c r="H14" s="17"/>
      <c r="I14" s="17">
        <f>SUM(I9:I13)</f>
        <v>674273</v>
      </c>
      <c r="J14" s="17"/>
      <c r="K14" s="17">
        <f>SUM(K9:K13)</f>
        <v>707100</v>
      </c>
      <c r="L14" s="3"/>
    </row>
    <row r="15" spans="1:12">
      <c r="A15" t="s">
        <v>28</v>
      </c>
      <c r="B15" t="s">
        <v>150</v>
      </c>
      <c r="C15" s="3">
        <v>36435</v>
      </c>
      <c r="D15" s="3"/>
      <c r="E15" s="3">
        <v>29578</v>
      </c>
      <c r="F15" s="3"/>
      <c r="G15" s="64"/>
      <c r="H15" s="3"/>
      <c r="I15" s="3"/>
      <c r="J15" s="3"/>
      <c r="K15" s="3"/>
      <c r="L15" s="3"/>
    </row>
    <row r="16" spans="1:12">
      <c r="A16" t="s">
        <v>29</v>
      </c>
      <c r="B16" t="s">
        <v>150</v>
      </c>
      <c r="C16" s="3">
        <v>9998.17</v>
      </c>
      <c r="D16" s="3"/>
      <c r="E16" s="3">
        <v>9938</v>
      </c>
      <c r="F16" s="3"/>
      <c r="G16" s="64">
        <v>7820.78</v>
      </c>
      <c r="H16" s="3"/>
      <c r="I16" s="3">
        <v>10000</v>
      </c>
      <c r="J16" s="3"/>
      <c r="K16" s="3">
        <v>10000</v>
      </c>
      <c r="L16" s="3"/>
    </row>
    <row r="17" spans="1:12">
      <c r="A17" s="1" t="s">
        <v>2</v>
      </c>
      <c r="C17" s="3"/>
      <c r="D17" s="3"/>
      <c r="E17" s="3"/>
      <c r="F17" s="3"/>
      <c r="G17" s="64"/>
      <c r="H17" s="3"/>
      <c r="I17" s="3"/>
      <c r="J17" s="3"/>
      <c r="K17" s="3"/>
      <c r="L17" s="3"/>
    </row>
    <row r="18" spans="1:12">
      <c r="A18" t="s">
        <v>151</v>
      </c>
      <c r="C18" s="3"/>
      <c r="D18" s="3"/>
      <c r="E18" s="3">
        <v>10050</v>
      </c>
      <c r="F18" s="3"/>
      <c r="G18" s="64">
        <v>28400</v>
      </c>
      <c r="H18" s="3"/>
      <c r="I18" s="3"/>
      <c r="J18" s="3"/>
      <c r="K18" s="3">
        <v>33000</v>
      </c>
      <c r="L18" s="3"/>
    </row>
    <row r="19" spans="1:12">
      <c r="A19" t="s">
        <v>152</v>
      </c>
      <c r="C19" s="6">
        <v>56935.199999999997</v>
      </c>
      <c r="D19" s="3"/>
      <c r="E19" s="6">
        <v>36483.199999999997</v>
      </c>
      <c r="F19" s="3"/>
      <c r="G19" s="38">
        <v>31325</v>
      </c>
      <c r="H19" s="3"/>
      <c r="I19" s="6">
        <v>189000</v>
      </c>
      <c r="J19" s="3"/>
      <c r="K19" s="6"/>
      <c r="L19" s="3"/>
    </row>
    <row r="20" spans="1:12" ht="15.75" thickBot="1">
      <c r="A20" s="15" t="s">
        <v>30</v>
      </c>
      <c r="B20" s="16" t="s">
        <v>150</v>
      </c>
      <c r="C20" s="17">
        <f>+C18+C19</f>
        <v>56935.199999999997</v>
      </c>
      <c r="D20" s="17"/>
      <c r="E20" s="17">
        <f>+E18+E19</f>
        <v>46533.2</v>
      </c>
      <c r="F20" s="17"/>
      <c r="G20" s="66">
        <f>+G18+G19</f>
        <v>59725</v>
      </c>
      <c r="H20" s="17"/>
      <c r="I20" s="17">
        <f>+I18+I19</f>
        <v>189000</v>
      </c>
      <c r="J20" s="17"/>
      <c r="K20" s="17">
        <f>+K18+K19</f>
        <v>33000</v>
      </c>
      <c r="L20" s="3"/>
    </row>
    <row r="21" spans="1:12">
      <c r="A21" t="s">
        <v>31</v>
      </c>
      <c r="B21" t="s">
        <v>150</v>
      </c>
      <c r="C21" s="3">
        <v>45590</v>
      </c>
      <c r="D21" s="3"/>
      <c r="E21" s="3">
        <v>41531.79</v>
      </c>
      <c r="F21" s="3"/>
      <c r="G21" s="19">
        <v>58214</v>
      </c>
      <c r="H21" s="3"/>
      <c r="I21" s="3">
        <v>51000</v>
      </c>
      <c r="J21" s="3"/>
      <c r="K21" s="3">
        <v>52000</v>
      </c>
      <c r="L21" s="3"/>
    </row>
    <row r="22" spans="1:12">
      <c r="A22" t="s">
        <v>32</v>
      </c>
      <c r="B22" t="s">
        <v>150</v>
      </c>
      <c r="C22" s="3">
        <v>18810.48</v>
      </c>
      <c r="D22" s="3"/>
      <c r="E22" s="3">
        <v>33210.76</v>
      </c>
      <c r="F22" s="3"/>
      <c r="G22" s="64">
        <v>23575.57</v>
      </c>
      <c r="H22" s="3"/>
      <c r="I22" s="3">
        <v>25000</v>
      </c>
      <c r="J22" s="3"/>
      <c r="K22" s="3">
        <v>25000</v>
      </c>
      <c r="L22" s="3"/>
    </row>
    <row r="23" spans="1:12">
      <c r="A23" t="s">
        <v>3</v>
      </c>
      <c r="C23" s="3"/>
      <c r="D23" s="3"/>
      <c r="E23" s="3"/>
      <c r="F23" s="3"/>
      <c r="G23" s="64"/>
      <c r="H23" s="3"/>
      <c r="I23" s="3"/>
      <c r="J23" s="3"/>
      <c r="K23" s="3"/>
      <c r="L23" s="3"/>
    </row>
    <row r="24" spans="1:12">
      <c r="A24" t="s">
        <v>33</v>
      </c>
      <c r="C24" s="3">
        <v>673.6</v>
      </c>
      <c r="D24" s="3"/>
      <c r="E24" s="3">
        <v>2090.91</v>
      </c>
      <c r="F24" s="3"/>
      <c r="G24" s="64">
        <v>15145</v>
      </c>
      <c r="H24" s="3"/>
      <c r="I24" s="3">
        <v>15000</v>
      </c>
      <c r="J24" s="3"/>
      <c r="K24" s="3">
        <v>17000</v>
      </c>
      <c r="L24" s="3"/>
    </row>
    <row r="25" spans="1:12">
      <c r="A25" t="s">
        <v>34</v>
      </c>
      <c r="C25" s="3">
        <v>5850</v>
      </c>
      <c r="D25" s="3"/>
      <c r="E25" s="3">
        <v>20</v>
      </c>
      <c r="F25" s="3"/>
      <c r="G25" s="64">
        <v>200</v>
      </c>
      <c r="H25" s="3"/>
      <c r="I25" s="3"/>
      <c r="J25" s="3"/>
      <c r="K25" s="3"/>
      <c r="L25" s="3"/>
    </row>
    <row r="26" spans="1:12">
      <c r="A26" t="s">
        <v>35</v>
      </c>
      <c r="C26" s="3">
        <v>702.46</v>
      </c>
      <c r="D26" s="3"/>
      <c r="E26" s="3">
        <v>2735</v>
      </c>
      <c r="F26" s="3"/>
      <c r="G26" s="64">
        <v>1130</v>
      </c>
      <c r="H26" s="3"/>
      <c r="I26" s="3"/>
      <c r="J26" s="3"/>
      <c r="K26" s="3"/>
      <c r="L26" s="3"/>
    </row>
    <row r="27" spans="1:12">
      <c r="A27" t="s">
        <v>36</v>
      </c>
      <c r="C27" s="6">
        <v>9000</v>
      </c>
      <c r="D27" s="3"/>
      <c r="E27" s="6"/>
      <c r="F27" s="3"/>
      <c r="G27" s="65">
        <v>4415</v>
      </c>
      <c r="H27" s="3"/>
      <c r="I27" s="6"/>
      <c r="J27" s="3"/>
      <c r="K27" s="6"/>
      <c r="L27" s="3"/>
    </row>
    <row r="28" spans="1:12" ht="15.75" thickBot="1">
      <c r="A28" s="15" t="s">
        <v>37</v>
      </c>
      <c r="B28" s="16" t="s">
        <v>150</v>
      </c>
      <c r="C28" s="17">
        <f>+C24+C25+C26+C27</f>
        <v>16226.060000000001</v>
      </c>
      <c r="D28" s="17"/>
      <c r="E28" s="17">
        <f>+E24+E25+E26+E27</f>
        <v>4845.91</v>
      </c>
      <c r="F28" s="17"/>
      <c r="G28" s="66">
        <f>+G24+G25+G26+G27</f>
        <v>20890</v>
      </c>
      <c r="H28" s="17"/>
      <c r="I28" s="17">
        <f>+I24+I25+I26+I27</f>
        <v>15000</v>
      </c>
      <c r="J28" s="17"/>
      <c r="K28" s="17">
        <f>+K24+K25+K26+K27</f>
        <v>17000</v>
      </c>
      <c r="L28" s="3"/>
    </row>
    <row r="29" spans="1:12">
      <c r="A29" t="s">
        <v>38</v>
      </c>
      <c r="B29" t="s">
        <v>150</v>
      </c>
      <c r="C29" s="3">
        <v>2447.09</v>
      </c>
      <c r="D29" s="3"/>
      <c r="E29" s="3">
        <v>3617.5</v>
      </c>
      <c r="F29" s="3"/>
      <c r="G29" s="3">
        <v>1052.5</v>
      </c>
      <c r="H29" s="3"/>
      <c r="I29" s="3">
        <v>1000</v>
      </c>
      <c r="J29" s="3"/>
      <c r="K29" s="3">
        <v>1500</v>
      </c>
      <c r="L29" s="3"/>
    </row>
    <row r="30" spans="1:12">
      <c r="A30" t="s">
        <v>135</v>
      </c>
      <c r="B30" t="s">
        <v>150</v>
      </c>
      <c r="C30" s="3"/>
      <c r="D30" s="3"/>
      <c r="E30" s="3"/>
      <c r="F30" s="3"/>
      <c r="G30" s="3"/>
      <c r="H30" s="3"/>
      <c r="I30" s="3"/>
      <c r="J30" s="3"/>
      <c r="K30" s="3">
        <v>1500</v>
      </c>
      <c r="L30" s="3"/>
    </row>
    <row r="31" spans="1:12">
      <c r="A31" t="s">
        <v>39</v>
      </c>
      <c r="B31" t="s">
        <v>150</v>
      </c>
      <c r="C31" s="3">
        <v>2010</v>
      </c>
      <c r="D31" s="3"/>
      <c r="E31" s="3">
        <v>940</v>
      </c>
      <c r="F31" s="3"/>
      <c r="G31" s="3">
        <v>2805</v>
      </c>
      <c r="H31" s="3"/>
      <c r="I31" s="3">
        <v>1500</v>
      </c>
      <c r="J31" s="3"/>
      <c r="K31" s="3"/>
      <c r="L31" s="3"/>
    </row>
    <row r="32" spans="1:12" ht="15.75" thickBot="1">
      <c r="A32" s="15" t="s">
        <v>40</v>
      </c>
      <c r="B32" s="16"/>
      <c r="C32" s="17">
        <f>+C20+C21+C22+C28+C29+C31</f>
        <v>142018.82999999999</v>
      </c>
      <c r="D32" s="17"/>
      <c r="E32" s="17">
        <f>+E20+E21+E22+E28+E29+E31</f>
        <v>130679.16</v>
      </c>
      <c r="F32" s="17"/>
      <c r="G32" s="31">
        <f>+G20+G21+G22+G28+G29+G31</f>
        <v>166262.07</v>
      </c>
      <c r="H32" s="17"/>
      <c r="I32" s="17">
        <f>+I20+I21+I22+I28+I29+I31</f>
        <v>282500</v>
      </c>
      <c r="J32" s="17"/>
      <c r="K32" s="17">
        <f>+K20+K21+K22+K28+K29+K31+K30</f>
        <v>130000</v>
      </c>
      <c r="L32" s="3"/>
    </row>
    <row r="33" spans="1:13">
      <c r="A33" s="1" t="s">
        <v>4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>
      <c r="A34" t="s">
        <v>41</v>
      </c>
      <c r="C34" s="3">
        <v>37353.64</v>
      </c>
      <c r="D34" s="3"/>
      <c r="E34" s="3">
        <v>35134</v>
      </c>
      <c r="F34" s="3"/>
      <c r="G34" s="19">
        <v>29111</v>
      </c>
      <c r="H34" s="3"/>
      <c r="I34" s="3">
        <v>29000</v>
      </c>
      <c r="J34" s="3"/>
      <c r="K34" s="3">
        <v>29000</v>
      </c>
      <c r="L34" s="3"/>
    </row>
    <row r="35" spans="1:13">
      <c r="A35" t="s">
        <v>42</v>
      </c>
      <c r="C35" s="3">
        <v>32602.75</v>
      </c>
      <c r="D35" s="3"/>
      <c r="E35" s="3">
        <v>18719.560000000001</v>
      </c>
      <c r="F35" s="3"/>
      <c r="G35" s="3">
        <v>28226.45</v>
      </c>
      <c r="H35" s="3"/>
      <c r="I35" s="3">
        <v>23000</v>
      </c>
      <c r="J35" s="3"/>
      <c r="K35" s="3">
        <v>23000</v>
      </c>
      <c r="L35" s="3"/>
    </row>
    <row r="36" spans="1:13">
      <c r="A36" t="s">
        <v>43</v>
      </c>
      <c r="C36" s="3">
        <v>2651.82</v>
      </c>
      <c r="D36" s="3"/>
      <c r="E36" s="3">
        <v>4748.43</v>
      </c>
      <c r="F36" s="3"/>
      <c r="G36" s="3">
        <v>1498.27</v>
      </c>
      <c r="H36" s="3"/>
      <c r="I36" s="3">
        <v>1500</v>
      </c>
      <c r="J36" s="3"/>
      <c r="K36" s="3">
        <v>1500</v>
      </c>
      <c r="L36" s="3"/>
    </row>
    <row r="37" spans="1:13">
      <c r="A37" t="s">
        <v>44</v>
      </c>
      <c r="C37" s="3">
        <v>1315.99</v>
      </c>
      <c r="D37" s="3"/>
      <c r="E37" s="3">
        <v>996.5</v>
      </c>
      <c r="F37" s="3"/>
      <c r="G37" s="3">
        <v>857.85</v>
      </c>
      <c r="H37" s="3"/>
      <c r="I37" s="3">
        <v>900</v>
      </c>
      <c r="J37" s="3"/>
      <c r="K37" s="3">
        <v>900</v>
      </c>
      <c r="L37" s="3"/>
    </row>
    <row r="38" spans="1:13">
      <c r="A38" t="s">
        <v>45</v>
      </c>
      <c r="C38" s="3">
        <v>2564.0300000000002</v>
      </c>
      <c r="D38" s="3"/>
      <c r="E38" s="3">
        <v>2149.54</v>
      </c>
      <c r="F38" s="3"/>
      <c r="G38" s="3">
        <v>2916.2</v>
      </c>
      <c r="H38" s="3"/>
      <c r="I38" s="3">
        <v>2000</v>
      </c>
      <c r="J38" s="3"/>
      <c r="K38" s="3">
        <v>2000</v>
      </c>
      <c r="L38" s="3"/>
    </row>
    <row r="39" spans="1:13">
      <c r="A39" t="s">
        <v>46</v>
      </c>
      <c r="C39" s="3">
        <v>3274.5</v>
      </c>
      <c r="D39" s="3"/>
      <c r="E39" s="3">
        <v>2868.54</v>
      </c>
      <c r="F39" s="3"/>
      <c r="G39" s="3">
        <f>3716.49-1</f>
        <v>3715.49</v>
      </c>
      <c r="H39" s="3"/>
      <c r="I39" s="3">
        <v>3000</v>
      </c>
      <c r="J39" s="3"/>
      <c r="K39" s="3">
        <v>3000</v>
      </c>
      <c r="L39" s="3"/>
    </row>
    <row r="40" spans="1:13">
      <c r="A40" t="s">
        <v>47</v>
      </c>
      <c r="C40" s="6">
        <v>2288.6999999999998</v>
      </c>
      <c r="D40" s="6"/>
      <c r="E40" s="6">
        <v>228</v>
      </c>
      <c r="F40" s="6"/>
      <c r="G40" s="6">
        <v>300</v>
      </c>
      <c r="H40" s="6"/>
      <c r="I40" s="6">
        <v>500</v>
      </c>
      <c r="J40" s="6"/>
      <c r="K40" s="6">
        <v>500</v>
      </c>
      <c r="L40" s="3"/>
    </row>
    <row r="41" spans="1:13" ht="15.75" thickBot="1">
      <c r="A41" s="15" t="s">
        <v>5</v>
      </c>
      <c r="B41" s="16"/>
      <c r="C41" s="17">
        <f>SUM(C34:C40)</f>
        <v>82051.430000000008</v>
      </c>
      <c r="D41" s="17"/>
      <c r="E41" s="17">
        <f>SUM(E34:E40)</f>
        <v>64844.57</v>
      </c>
      <c r="F41" s="17"/>
      <c r="G41" s="17">
        <f>SUM(G34:G40)</f>
        <v>66625.259999999995</v>
      </c>
      <c r="H41" s="17"/>
      <c r="I41" s="17">
        <f>SUM(I34:I40)</f>
        <v>59900</v>
      </c>
      <c r="J41" s="17"/>
      <c r="K41" s="17">
        <f>SUM(K34:K40)</f>
        <v>59900</v>
      </c>
      <c r="L41" s="3"/>
    </row>
    <row r="42" spans="1:13">
      <c r="A42" t="s">
        <v>48</v>
      </c>
      <c r="C42" s="3">
        <v>25517.79</v>
      </c>
      <c r="D42" s="3"/>
      <c r="E42" s="3">
        <v>28057</v>
      </c>
      <c r="F42" s="3"/>
      <c r="G42" s="3">
        <v>28022</v>
      </c>
      <c r="H42" s="3"/>
      <c r="I42" s="3">
        <v>28000</v>
      </c>
      <c r="J42" s="3"/>
      <c r="K42" s="3">
        <v>28000</v>
      </c>
      <c r="L42" s="3"/>
    </row>
    <row r="43" spans="1:13">
      <c r="A43" t="s">
        <v>49</v>
      </c>
      <c r="C43" s="3">
        <v>-20</v>
      </c>
      <c r="D43" s="3"/>
      <c r="E43" s="3">
        <v>-95</v>
      </c>
      <c r="F43" s="3"/>
      <c r="G43" s="3">
        <v>-58.14</v>
      </c>
      <c r="H43" s="3"/>
      <c r="I43" s="3"/>
      <c r="J43" s="3"/>
      <c r="K43" s="3"/>
      <c r="L43" s="3"/>
    </row>
    <row r="44" spans="1:13">
      <c r="A44" t="s">
        <v>50</v>
      </c>
      <c r="C44" s="4">
        <v>31.3</v>
      </c>
      <c r="D44" s="3"/>
      <c r="E44" s="4"/>
      <c r="F44" s="3"/>
      <c r="G44" s="4"/>
      <c r="H44" s="3"/>
      <c r="I44" s="4"/>
      <c r="J44" s="3"/>
      <c r="K44" s="4"/>
      <c r="L44" s="3"/>
    </row>
    <row r="45" spans="1:13">
      <c r="A45" s="1" t="s">
        <v>51</v>
      </c>
      <c r="C45" s="3">
        <v>25568.9</v>
      </c>
      <c r="D45" s="3"/>
      <c r="E45" s="3">
        <v>28057</v>
      </c>
      <c r="F45" s="3"/>
      <c r="G45" s="3">
        <v>27964.14</v>
      </c>
      <c r="H45" s="3"/>
      <c r="I45" s="3">
        <f>SUM(I42:I44)</f>
        <v>28000</v>
      </c>
      <c r="J45" s="3"/>
      <c r="K45" s="3">
        <f>SUM(K42:K44)</f>
        <v>28000</v>
      </c>
      <c r="L45" s="3"/>
    </row>
    <row r="46" spans="1:13">
      <c r="A46" s="1" t="s">
        <v>52</v>
      </c>
      <c r="B46" t="s">
        <v>150</v>
      </c>
      <c r="C46" s="3">
        <f>+C41+C45</f>
        <v>107620.33000000002</v>
      </c>
      <c r="D46" s="3"/>
      <c r="E46" s="3">
        <v>92996</v>
      </c>
      <c r="F46" s="3"/>
      <c r="G46" s="19">
        <f>+G41+G45</f>
        <v>94589.4</v>
      </c>
      <c r="H46" s="3"/>
      <c r="I46" s="3">
        <f>+I41+I45</f>
        <v>87900</v>
      </c>
      <c r="J46" s="3"/>
      <c r="K46" s="3">
        <f>+K41+K45</f>
        <v>87900</v>
      </c>
      <c r="L46" s="3"/>
    </row>
    <row r="47" spans="1:13" ht="15.75" thickBot="1">
      <c r="A47" s="1" t="s">
        <v>53</v>
      </c>
      <c r="C47" s="5">
        <f>+C14+C15+C16+C20+C21+C22+C28+C29+C31+C46</f>
        <v>951145.33000000007</v>
      </c>
      <c r="D47" s="20"/>
      <c r="E47" s="5">
        <f>+E14+E15+E16+E20+E21+E22+E28+E29+E31+E46</f>
        <v>937461.66</v>
      </c>
      <c r="F47" s="20"/>
      <c r="G47" s="5">
        <f>+G14+G15+G16+G20+G21+G22+G28+G29+G31+G46</f>
        <v>939781.75</v>
      </c>
      <c r="H47" s="20"/>
      <c r="I47" s="5">
        <f>+I14+I15+I16+I20+I21+I22+I28+I29+I31+I46</f>
        <v>1054673</v>
      </c>
      <c r="J47" s="20"/>
      <c r="K47" s="5">
        <f>+K14+K15+K16+K20+K21+K22+K28+K29+K31+K46+K30</f>
        <v>935000</v>
      </c>
      <c r="L47" s="3"/>
      <c r="M47" s="3"/>
    </row>
    <row r="48" spans="1:13" ht="15.75" thickTop="1">
      <c r="A48" s="1"/>
      <c r="C48" s="6"/>
      <c r="D48" s="3"/>
      <c r="E48" s="6"/>
      <c r="F48" s="3"/>
      <c r="G48" s="6"/>
      <c r="H48" s="3"/>
      <c r="I48" s="6"/>
      <c r="J48" s="3"/>
      <c r="K48" s="6"/>
      <c r="L48" s="3"/>
    </row>
    <row r="49" spans="1:12">
      <c r="A49" s="1" t="s">
        <v>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1" t="s">
        <v>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1" t="s">
        <v>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t="s">
        <v>54</v>
      </c>
      <c r="C52" s="3">
        <v>71113.98</v>
      </c>
      <c r="D52" s="3"/>
      <c r="E52" s="3">
        <v>54519.61</v>
      </c>
      <c r="F52" s="3"/>
      <c r="G52" s="3">
        <v>37294</v>
      </c>
      <c r="H52" s="3"/>
      <c r="I52" s="3">
        <v>54200</v>
      </c>
      <c r="J52" s="3"/>
      <c r="K52" s="3">
        <v>24000</v>
      </c>
      <c r="L52" s="3"/>
    </row>
    <row r="53" spans="1:12">
      <c r="A53" t="s">
        <v>55</v>
      </c>
      <c r="C53" s="3">
        <v>8736.2099999999991</v>
      </c>
      <c r="D53" s="3"/>
      <c r="E53" s="3">
        <v>8363.9</v>
      </c>
      <c r="F53" s="3"/>
      <c r="G53" s="3">
        <v>8152</v>
      </c>
      <c r="H53" s="3"/>
      <c r="I53" s="3">
        <v>8300</v>
      </c>
      <c r="J53" s="3"/>
      <c r="K53" s="3">
        <v>8300</v>
      </c>
      <c r="L53" s="3"/>
    </row>
    <row r="54" spans="1:12">
      <c r="A54" t="s">
        <v>56</v>
      </c>
      <c r="C54" s="3">
        <v>8358.83</v>
      </c>
      <c r="D54" s="3"/>
      <c r="E54" s="3">
        <v>9687.64</v>
      </c>
      <c r="F54" s="3"/>
      <c r="G54" s="3">
        <v>5989</v>
      </c>
      <c r="H54" s="3"/>
      <c r="I54" s="3">
        <v>7000</v>
      </c>
      <c r="J54" s="3"/>
      <c r="K54" s="3">
        <v>6000</v>
      </c>
      <c r="L54" s="3"/>
    </row>
    <row r="55" spans="1:12">
      <c r="A55" t="s">
        <v>57</v>
      </c>
      <c r="C55" s="3">
        <v>10557.61</v>
      </c>
      <c r="D55" s="3"/>
      <c r="E55" s="3">
        <v>11152.75</v>
      </c>
      <c r="F55" s="3"/>
      <c r="G55" s="3">
        <v>4353</v>
      </c>
      <c r="H55" s="3"/>
      <c r="I55" s="3">
        <v>9510</v>
      </c>
      <c r="J55" s="3"/>
      <c r="K55" s="3">
        <v>10000</v>
      </c>
      <c r="L55" s="3"/>
    </row>
    <row r="56" spans="1:12">
      <c r="A56" t="s">
        <v>58</v>
      </c>
      <c r="C56" s="3">
        <v>166.49</v>
      </c>
      <c r="D56" s="3"/>
      <c r="E56" s="3">
        <v>314.2</v>
      </c>
      <c r="F56" s="3"/>
      <c r="G56" s="3">
        <v>178</v>
      </c>
      <c r="H56" s="3"/>
      <c r="I56" s="3">
        <v>3480</v>
      </c>
      <c r="J56" s="3"/>
      <c r="K56" s="3">
        <v>1500</v>
      </c>
      <c r="L56" s="3"/>
    </row>
    <row r="57" spans="1:12">
      <c r="A57" t="s">
        <v>59</v>
      </c>
      <c r="C57" s="3">
        <v>14067.61</v>
      </c>
      <c r="D57" s="3"/>
      <c r="E57" s="3">
        <v>11330.61</v>
      </c>
      <c r="F57" s="3"/>
      <c r="G57" s="3">
        <v>8406</v>
      </c>
      <c r="H57" s="3"/>
      <c r="I57" s="3">
        <v>6000</v>
      </c>
      <c r="J57" s="3"/>
      <c r="K57" s="3">
        <v>1200</v>
      </c>
      <c r="L57" s="3"/>
    </row>
    <row r="58" spans="1:12">
      <c r="A58" t="s">
        <v>60</v>
      </c>
      <c r="C58" s="4">
        <v>5447.94</v>
      </c>
      <c r="D58" s="3"/>
      <c r="E58" s="4">
        <v>4400.78</v>
      </c>
      <c r="F58" s="3"/>
      <c r="G58" s="4">
        <v>341</v>
      </c>
      <c r="H58" s="3"/>
      <c r="I58" s="4">
        <v>5800</v>
      </c>
      <c r="J58" s="3"/>
      <c r="K58" s="4">
        <v>4000</v>
      </c>
      <c r="L58" s="3"/>
    </row>
    <row r="59" spans="1:12">
      <c r="A59" s="1" t="s">
        <v>61</v>
      </c>
      <c r="C59" s="3">
        <f>SUM(C52:C58)</f>
        <v>118448.67000000001</v>
      </c>
      <c r="D59" s="3"/>
      <c r="E59" s="3">
        <f>SUM(E52:E58)</f>
        <v>99769.489999999991</v>
      </c>
      <c r="F59" s="3"/>
      <c r="G59" s="3">
        <f>SUM(G52:G58)</f>
        <v>64713</v>
      </c>
      <c r="H59" s="3"/>
      <c r="I59" s="3">
        <f>SUM(I52:I58)</f>
        <v>94290</v>
      </c>
      <c r="J59" s="3"/>
      <c r="K59" s="3">
        <f>SUM(K52:K58)</f>
        <v>55000</v>
      </c>
      <c r="L59" s="3"/>
    </row>
    <row r="60" spans="1:12">
      <c r="A60" s="1" t="s">
        <v>9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t="s">
        <v>62</v>
      </c>
      <c r="C61" s="3">
        <v>19658.98</v>
      </c>
      <c r="D61" s="3"/>
      <c r="E61" s="3">
        <v>24478</v>
      </c>
      <c r="F61" s="3"/>
      <c r="G61" s="3">
        <v>16020</v>
      </c>
      <c r="H61" s="3"/>
      <c r="I61" s="3">
        <v>30000</v>
      </c>
      <c r="J61" s="3"/>
      <c r="K61" s="3">
        <v>13200</v>
      </c>
      <c r="L61" s="3"/>
    </row>
    <row r="62" spans="1:12">
      <c r="A62" t="s">
        <v>63</v>
      </c>
      <c r="C62" s="3">
        <v>2051.2199999999998</v>
      </c>
      <c r="D62" s="3"/>
      <c r="E62" s="3">
        <v>2091.75</v>
      </c>
      <c r="F62" s="3"/>
      <c r="G62" s="3">
        <v>2305</v>
      </c>
      <c r="H62" s="3"/>
      <c r="I62" s="3">
        <v>2500</v>
      </c>
      <c r="J62" s="3"/>
      <c r="K62" s="3">
        <v>2000</v>
      </c>
      <c r="L62" s="3"/>
    </row>
    <row r="63" spans="1:12">
      <c r="A63" t="s">
        <v>64</v>
      </c>
      <c r="C63" s="3">
        <v>3322.66</v>
      </c>
      <c r="D63" s="3"/>
      <c r="E63" s="3">
        <v>991.05</v>
      </c>
      <c r="F63" s="3"/>
      <c r="G63" s="3">
        <v>2869</v>
      </c>
      <c r="H63" s="3"/>
      <c r="I63" s="3">
        <v>5000</v>
      </c>
      <c r="J63" s="3"/>
      <c r="K63" s="3">
        <v>2000</v>
      </c>
      <c r="L63" s="3"/>
    </row>
    <row r="64" spans="1:12">
      <c r="A64" t="s">
        <v>66</v>
      </c>
      <c r="C64" s="6">
        <v>3038.48</v>
      </c>
      <c r="D64" s="3"/>
      <c r="E64" s="3">
        <v>5092.7700000000004</v>
      </c>
      <c r="F64" s="3"/>
      <c r="G64" s="3">
        <v>3076</v>
      </c>
      <c r="H64" s="3"/>
      <c r="I64" s="3">
        <v>7000</v>
      </c>
      <c r="J64" s="3"/>
      <c r="K64" s="3">
        <v>6800</v>
      </c>
      <c r="L64" s="3"/>
    </row>
    <row r="65" spans="1:12">
      <c r="A65" t="s">
        <v>128</v>
      </c>
      <c r="C65" s="7"/>
      <c r="D65" s="3"/>
      <c r="E65" s="4">
        <v>5587.65</v>
      </c>
      <c r="F65" s="3"/>
      <c r="G65" s="4">
        <v>882</v>
      </c>
      <c r="H65" s="3"/>
      <c r="I65" s="4">
        <v>3500</v>
      </c>
      <c r="J65" s="3"/>
      <c r="K65" s="4">
        <v>1000</v>
      </c>
      <c r="L65" s="3"/>
    </row>
    <row r="66" spans="1:12">
      <c r="A66" s="1" t="s">
        <v>65</v>
      </c>
      <c r="C66" s="3">
        <f>SUM(C61:C65)</f>
        <v>28071.34</v>
      </c>
      <c r="D66" s="3"/>
      <c r="E66" s="3">
        <f>SUM(E61:E65)</f>
        <v>38241.22</v>
      </c>
      <c r="F66" s="3"/>
      <c r="G66" s="3">
        <f>SUM(G61:G65)</f>
        <v>25152</v>
      </c>
      <c r="H66" s="3"/>
      <c r="I66" s="3">
        <f>SUM(I61:I65)</f>
        <v>48000</v>
      </c>
      <c r="J66" s="3"/>
      <c r="K66" s="3">
        <f>SUM(K61:K65)</f>
        <v>25000</v>
      </c>
      <c r="L66" s="3"/>
    </row>
    <row r="67" spans="1:12" ht="15.75" thickBot="1">
      <c r="A67" s="15" t="s">
        <v>67</v>
      </c>
      <c r="B67" s="16" t="s">
        <v>150</v>
      </c>
      <c r="C67" s="17">
        <f>+C59+C66</f>
        <v>146520.01</v>
      </c>
      <c r="D67" s="17"/>
      <c r="E67" s="17">
        <f>+E59+E66</f>
        <v>138010.71</v>
      </c>
      <c r="F67" s="17"/>
      <c r="G67" s="17">
        <f>+G59+G66</f>
        <v>89865</v>
      </c>
      <c r="H67" s="17"/>
      <c r="I67" s="17">
        <f>+I59+I66</f>
        <v>142290</v>
      </c>
      <c r="J67" s="17"/>
      <c r="K67" s="17">
        <f>+K59+K66</f>
        <v>80000</v>
      </c>
      <c r="L67" s="3"/>
    </row>
    <row r="68" spans="1:12">
      <c r="A68" s="1" t="s">
        <v>10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t="s">
        <v>68</v>
      </c>
      <c r="C69" s="3">
        <v>499592.52</v>
      </c>
      <c r="D69" s="3"/>
      <c r="E69" s="3">
        <v>526922.54</v>
      </c>
      <c r="F69" s="3"/>
      <c r="G69" s="3">
        <v>500281</v>
      </c>
      <c r="H69" s="3"/>
      <c r="I69" s="3">
        <v>478000</v>
      </c>
      <c r="J69" s="3"/>
      <c r="K69" s="3">
        <v>461000</v>
      </c>
      <c r="L69" s="3"/>
    </row>
    <row r="70" spans="1:12">
      <c r="A70" t="s">
        <v>69</v>
      </c>
      <c r="C70" s="3">
        <v>38013.17</v>
      </c>
      <c r="D70" s="3"/>
      <c r="E70" s="3">
        <v>39797.49</v>
      </c>
      <c r="F70" s="3"/>
      <c r="G70" s="3">
        <v>38302</v>
      </c>
      <c r="H70" s="3"/>
      <c r="I70" s="3">
        <v>35810</v>
      </c>
      <c r="J70" s="3"/>
      <c r="K70" s="3">
        <v>35400</v>
      </c>
      <c r="L70" s="3"/>
    </row>
    <row r="71" spans="1:12">
      <c r="A71" t="s">
        <v>70</v>
      </c>
      <c r="C71" s="3">
        <v>58062.96</v>
      </c>
      <c r="D71" s="3"/>
      <c r="E71" s="3">
        <v>65653.8</v>
      </c>
      <c r="F71" s="3"/>
      <c r="G71" s="3">
        <v>91412</v>
      </c>
      <c r="H71" s="3"/>
      <c r="I71" s="3">
        <v>136000</v>
      </c>
      <c r="J71" s="3"/>
      <c r="K71" s="3">
        <v>136000</v>
      </c>
      <c r="L71" s="3"/>
    </row>
    <row r="72" spans="1:12">
      <c r="A72" t="s">
        <v>71</v>
      </c>
      <c r="C72" s="6">
        <v>14949.17</v>
      </c>
      <c r="D72" s="3"/>
      <c r="E72" s="6">
        <v>10368.83</v>
      </c>
      <c r="F72" s="3"/>
      <c r="G72" s="6">
        <v>10199</v>
      </c>
      <c r="H72" s="3"/>
      <c r="I72" s="6">
        <v>17600</v>
      </c>
      <c r="J72" s="3"/>
      <c r="K72" s="6">
        <v>17600</v>
      </c>
      <c r="L72" s="3"/>
    </row>
    <row r="73" spans="1:12" ht="15.75" thickBot="1">
      <c r="A73" s="15" t="s">
        <v>72</v>
      </c>
      <c r="B73" s="16" t="s">
        <v>150</v>
      </c>
      <c r="C73" s="17">
        <f>SUM(C69:C72)</f>
        <v>610617.82000000007</v>
      </c>
      <c r="D73" s="17"/>
      <c r="E73" s="17">
        <f>SUM(E69:E72)</f>
        <v>642742.66</v>
      </c>
      <c r="F73" s="17"/>
      <c r="G73" s="17">
        <f>SUM(G69:G72)</f>
        <v>640194</v>
      </c>
      <c r="H73" s="17"/>
      <c r="I73" s="17">
        <f>SUM(I69:I72)</f>
        <v>667410</v>
      </c>
      <c r="J73" s="17"/>
      <c r="K73" s="17">
        <f>SUM(K69:K72)</f>
        <v>650000</v>
      </c>
      <c r="L73" s="3"/>
    </row>
    <row r="74" spans="1:12">
      <c r="A74" s="1" t="s">
        <v>11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t="s">
        <v>73</v>
      </c>
      <c r="C75" s="3">
        <v>925</v>
      </c>
      <c r="D75" s="3"/>
      <c r="E75" s="3">
        <v>975</v>
      </c>
      <c r="F75" s="3"/>
      <c r="G75" s="3">
        <v>4073</v>
      </c>
      <c r="H75" s="3"/>
      <c r="I75" s="3">
        <v>6500</v>
      </c>
      <c r="J75" s="3"/>
      <c r="K75" s="3">
        <v>6500</v>
      </c>
      <c r="L75" s="3"/>
    </row>
    <row r="76" spans="1:12">
      <c r="A76" t="s">
        <v>74</v>
      </c>
      <c r="C76" s="3">
        <v>1638.82</v>
      </c>
      <c r="D76" s="3"/>
      <c r="E76" s="3">
        <v>740.58</v>
      </c>
      <c r="F76" s="3"/>
      <c r="G76" s="3">
        <v>950</v>
      </c>
      <c r="H76" s="3"/>
      <c r="I76" s="3">
        <v>3000</v>
      </c>
      <c r="J76" s="3"/>
      <c r="K76" s="3">
        <v>3000</v>
      </c>
      <c r="L76" s="3"/>
    </row>
    <row r="77" spans="1:12">
      <c r="A77" t="s">
        <v>75</v>
      </c>
      <c r="C77" s="3">
        <v>166</v>
      </c>
      <c r="D77" s="3"/>
      <c r="E77" s="3">
        <v>100</v>
      </c>
      <c r="F77" s="3"/>
      <c r="G77" s="3"/>
      <c r="H77" s="3"/>
      <c r="I77" s="3">
        <v>3000</v>
      </c>
      <c r="J77" s="3"/>
      <c r="K77" s="3">
        <v>3000</v>
      </c>
      <c r="L77" s="3"/>
    </row>
    <row r="78" spans="1:12">
      <c r="A78" t="s">
        <v>76</v>
      </c>
      <c r="C78" s="3">
        <v>507.44</v>
      </c>
      <c r="D78" s="3"/>
      <c r="E78" s="3">
        <v>713.92</v>
      </c>
      <c r="F78" s="3"/>
      <c r="G78">
        <v>2115</v>
      </c>
      <c r="H78" s="3"/>
      <c r="I78" s="3">
        <v>2500</v>
      </c>
      <c r="J78" s="3"/>
      <c r="K78" s="3">
        <v>2500</v>
      </c>
      <c r="L78" s="3"/>
    </row>
    <row r="79" spans="1:12">
      <c r="A79" t="s">
        <v>77</v>
      </c>
      <c r="C79" s="3">
        <v>3650</v>
      </c>
      <c r="D79" s="3"/>
      <c r="E79" s="3">
        <v>5720</v>
      </c>
      <c r="F79" s="3"/>
      <c r="G79" s="3">
        <v>6332</v>
      </c>
      <c r="H79" s="3"/>
      <c r="I79" s="3">
        <v>7000</v>
      </c>
      <c r="J79" s="3"/>
      <c r="K79" s="3">
        <v>7000</v>
      </c>
      <c r="L79" s="3"/>
    </row>
    <row r="80" spans="1:12">
      <c r="A80" t="s">
        <v>78</v>
      </c>
      <c r="C80" s="6">
        <v>8235.84</v>
      </c>
      <c r="D80" s="3"/>
      <c r="E80" s="6">
        <v>6710.88</v>
      </c>
      <c r="F80" s="3"/>
      <c r="G80" s="6">
        <v>14578</v>
      </c>
      <c r="H80" s="3"/>
      <c r="I80" s="6">
        <v>7000</v>
      </c>
      <c r="J80" s="3"/>
      <c r="K80" s="6">
        <v>7000</v>
      </c>
      <c r="L80" s="3"/>
    </row>
    <row r="81" spans="1:12" ht="15.75" thickBot="1">
      <c r="A81" s="15" t="s">
        <v>79</v>
      </c>
      <c r="B81" s="16" t="s">
        <v>150</v>
      </c>
      <c r="C81" s="17">
        <f>SUM(C75:C80)</f>
        <v>15123.1</v>
      </c>
      <c r="D81" s="17"/>
      <c r="E81" s="17">
        <f>SUM(E75:E80)</f>
        <v>14960.380000000001</v>
      </c>
      <c r="F81" s="17"/>
      <c r="G81" s="17">
        <f>SUM(G75:G80)</f>
        <v>28048</v>
      </c>
      <c r="H81" s="17"/>
      <c r="I81" s="17">
        <f>SUM(I75:I80)</f>
        <v>29000</v>
      </c>
      <c r="J81" s="17"/>
      <c r="K81" s="17">
        <f>SUM(K75:K80)</f>
        <v>29000</v>
      </c>
      <c r="L81" s="3"/>
    </row>
    <row r="82" spans="1:12">
      <c r="A82" s="1" t="s">
        <v>12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1" t="s">
        <v>13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t="s">
        <v>80</v>
      </c>
      <c r="C84" s="3">
        <v>85.22</v>
      </c>
      <c r="D84" s="3"/>
      <c r="E84" s="3">
        <v>200</v>
      </c>
      <c r="F84" s="3"/>
      <c r="G84" s="3">
        <v>3700</v>
      </c>
      <c r="H84" s="3"/>
      <c r="I84" s="3">
        <v>1000</v>
      </c>
      <c r="J84" s="3"/>
      <c r="K84" s="3">
        <v>1000</v>
      </c>
      <c r="L84" s="3"/>
    </row>
    <row r="85" spans="1:12">
      <c r="A85" t="s">
        <v>81</v>
      </c>
      <c r="C85" s="6">
        <v>199.41</v>
      </c>
      <c r="D85" s="3"/>
      <c r="E85" s="6"/>
      <c r="F85" s="3"/>
      <c r="G85" s="6">
        <v>382</v>
      </c>
      <c r="H85" s="3"/>
      <c r="I85" s="6">
        <v>500</v>
      </c>
      <c r="J85" s="3"/>
      <c r="K85" s="6">
        <v>500</v>
      </c>
      <c r="L85" s="3"/>
    </row>
    <row r="86" spans="1:12" ht="15.75" thickBot="1">
      <c r="A86" s="15" t="s">
        <v>82</v>
      </c>
      <c r="B86" s="16"/>
      <c r="C86" s="17">
        <f>+C84+C85</f>
        <v>284.63</v>
      </c>
      <c r="D86" s="17"/>
      <c r="E86" s="17">
        <f>+E84+E85</f>
        <v>200</v>
      </c>
      <c r="F86" s="17"/>
      <c r="G86" s="17">
        <f>+G84+G85</f>
        <v>4082</v>
      </c>
      <c r="H86" s="17"/>
      <c r="I86" s="17">
        <f>+I84+I85</f>
        <v>1500</v>
      </c>
      <c r="J86" s="17"/>
      <c r="K86" s="17">
        <f>+K84+K85</f>
        <v>1500</v>
      </c>
      <c r="L86" s="3"/>
    </row>
    <row r="87" spans="1:12">
      <c r="A87" s="1" t="s">
        <v>14</v>
      </c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t="s">
        <v>83</v>
      </c>
      <c r="C88" s="3">
        <v>10920</v>
      </c>
      <c r="D88" s="3"/>
      <c r="E88" s="3">
        <v>11860</v>
      </c>
      <c r="F88" s="3"/>
      <c r="G88" s="3">
        <v>11700</v>
      </c>
      <c r="H88" s="3"/>
      <c r="I88" s="3">
        <v>13000</v>
      </c>
      <c r="J88" s="3"/>
      <c r="K88" s="3">
        <v>11700</v>
      </c>
      <c r="L88" s="3"/>
    </row>
    <row r="89" spans="1:12">
      <c r="A89" t="s">
        <v>84</v>
      </c>
      <c r="C89" s="4">
        <v>2025.46</v>
      </c>
      <c r="D89" s="3"/>
      <c r="E89" s="4">
        <v>1380.42</v>
      </c>
      <c r="F89" s="3"/>
      <c r="G89" s="4">
        <v>1702</v>
      </c>
      <c r="H89" s="3"/>
      <c r="I89" s="4">
        <v>2000</v>
      </c>
      <c r="J89" s="3"/>
      <c r="K89" s="4">
        <v>2800</v>
      </c>
      <c r="L89" s="3"/>
    </row>
    <row r="90" spans="1:12">
      <c r="A90" s="1" t="s">
        <v>85</v>
      </c>
      <c r="C90" s="3">
        <f>+C88+C89</f>
        <v>12945.46</v>
      </c>
      <c r="D90" s="3"/>
      <c r="E90" s="3">
        <f>+E88+E89</f>
        <v>13240.42</v>
      </c>
      <c r="F90" s="3"/>
      <c r="G90" s="3">
        <f>+G88+G89</f>
        <v>13402</v>
      </c>
      <c r="H90" s="3"/>
      <c r="I90" s="3">
        <f>+I88+I89</f>
        <v>15000</v>
      </c>
      <c r="J90" s="3"/>
      <c r="K90" s="3">
        <f>+K88+K89</f>
        <v>14500</v>
      </c>
      <c r="L90" s="3"/>
    </row>
    <row r="91" spans="1:12">
      <c r="A91" t="s">
        <v>86</v>
      </c>
      <c r="C91" s="6">
        <v>5641.72</v>
      </c>
      <c r="D91" s="3"/>
      <c r="E91" s="6">
        <v>4826.92</v>
      </c>
      <c r="F91" s="3"/>
      <c r="G91" s="6">
        <v>890</v>
      </c>
      <c r="H91" s="3"/>
      <c r="I91" s="6">
        <v>2000</v>
      </c>
      <c r="J91" s="3"/>
      <c r="K91" s="6">
        <v>2000</v>
      </c>
      <c r="L91" s="3"/>
    </row>
    <row r="92" spans="1:12" ht="15.75" thickBot="1">
      <c r="A92" s="15" t="s">
        <v>87</v>
      </c>
      <c r="B92" s="16" t="s">
        <v>150</v>
      </c>
      <c r="C92" s="31">
        <f>+C91+C90+C86</f>
        <v>18871.810000000001</v>
      </c>
      <c r="D92" s="31"/>
      <c r="E92" s="31">
        <f t="shared" ref="E92:K92" si="0">+E91+E90+E86</f>
        <v>18267.34</v>
      </c>
      <c r="F92" s="31"/>
      <c r="G92" s="31">
        <f t="shared" si="0"/>
        <v>18374</v>
      </c>
      <c r="H92" s="31"/>
      <c r="I92" s="31">
        <f t="shared" si="0"/>
        <v>18500</v>
      </c>
      <c r="J92" s="31"/>
      <c r="K92" s="31">
        <f t="shared" si="0"/>
        <v>18000</v>
      </c>
      <c r="L92" s="3"/>
    </row>
    <row r="93" spans="1:12">
      <c r="A93" s="1" t="s">
        <v>15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t="s">
        <v>88</v>
      </c>
      <c r="C94" s="3">
        <v>22063.24</v>
      </c>
      <c r="D94" s="3"/>
      <c r="E94" s="3">
        <v>24036.38</v>
      </c>
      <c r="F94" s="3"/>
      <c r="G94" s="3">
        <v>24122</v>
      </c>
      <c r="H94" s="3"/>
      <c r="I94" s="3">
        <v>30000</v>
      </c>
      <c r="J94" s="3"/>
      <c r="K94" s="3">
        <v>33000</v>
      </c>
      <c r="L94" s="3"/>
    </row>
    <row r="95" spans="1:12">
      <c r="A95" t="s">
        <v>89</v>
      </c>
      <c r="C95" s="3">
        <v>2756.77</v>
      </c>
      <c r="D95" s="3"/>
      <c r="E95" s="3">
        <v>4798.16</v>
      </c>
      <c r="F95" s="3"/>
      <c r="G95" s="3">
        <v>4891</v>
      </c>
      <c r="H95" s="3"/>
      <c r="I95" s="3">
        <v>5800</v>
      </c>
      <c r="J95" s="3"/>
      <c r="K95" s="3">
        <v>5800</v>
      </c>
      <c r="L95" s="3"/>
    </row>
    <row r="96" spans="1:12">
      <c r="A96" t="s">
        <v>90</v>
      </c>
      <c r="C96" s="3">
        <v>4979.93</v>
      </c>
      <c r="D96" s="3"/>
      <c r="E96" s="3">
        <v>5187.5</v>
      </c>
      <c r="F96" s="3"/>
      <c r="G96" s="3">
        <v>5472</v>
      </c>
      <c r="H96" s="3"/>
      <c r="I96" s="3">
        <v>6500</v>
      </c>
      <c r="J96" s="3"/>
      <c r="K96" s="3">
        <v>6500</v>
      </c>
      <c r="L96" s="3"/>
    </row>
    <row r="97" spans="1:12">
      <c r="A97" t="s">
        <v>91</v>
      </c>
      <c r="C97" s="3">
        <v>285</v>
      </c>
      <c r="D97" s="3"/>
      <c r="E97" s="3">
        <v>276</v>
      </c>
      <c r="F97" s="3"/>
      <c r="G97" s="3">
        <v>276</v>
      </c>
      <c r="H97" s="3"/>
      <c r="I97" s="3">
        <v>300</v>
      </c>
      <c r="J97" s="3"/>
      <c r="K97" s="3">
        <v>300</v>
      </c>
      <c r="L97" s="3"/>
    </row>
    <row r="98" spans="1:12">
      <c r="A98" t="s">
        <v>92</v>
      </c>
      <c r="C98" s="4">
        <v>1776.96</v>
      </c>
      <c r="D98" s="3"/>
      <c r="E98" s="4">
        <v>1080.6600000000001</v>
      </c>
      <c r="F98" s="3"/>
      <c r="G98" s="4">
        <v>625</v>
      </c>
      <c r="H98" s="3"/>
      <c r="I98" s="4">
        <v>700</v>
      </c>
      <c r="J98" s="3"/>
      <c r="K98" s="4">
        <v>700</v>
      </c>
      <c r="L98" s="3"/>
    </row>
    <row r="99" spans="1:12">
      <c r="A99" s="1" t="s">
        <v>93</v>
      </c>
      <c r="B99" t="s">
        <v>150</v>
      </c>
      <c r="C99" s="3">
        <f>SUM(C94:C98)</f>
        <v>31861.9</v>
      </c>
      <c r="D99" s="3"/>
      <c r="E99" s="3">
        <f>SUM(E94:E98)</f>
        <v>35378.700000000004</v>
      </c>
      <c r="F99" s="3"/>
      <c r="G99" s="3">
        <f>SUM(G94:G98)</f>
        <v>35386</v>
      </c>
      <c r="H99" s="3"/>
      <c r="I99" s="3">
        <f>SUM(I94:I98)</f>
        <v>43300</v>
      </c>
      <c r="J99" s="3"/>
      <c r="K99" s="3">
        <f>SUM(K94:K98)</f>
        <v>46300</v>
      </c>
      <c r="L99" s="3"/>
    </row>
    <row r="100" spans="1:12">
      <c r="A100" s="1" t="s">
        <v>16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t="s">
        <v>94</v>
      </c>
      <c r="C101" s="3">
        <v>679.5</v>
      </c>
      <c r="D101" s="3"/>
      <c r="E101" s="3">
        <v>229</v>
      </c>
      <c r="F101" s="3"/>
      <c r="G101" s="3">
        <v>443</v>
      </c>
      <c r="H101" s="3"/>
      <c r="I101" s="3">
        <v>800</v>
      </c>
      <c r="J101" s="3"/>
      <c r="K101" s="3">
        <v>800</v>
      </c>
      <c r="L101" s="3"/>
    </row>
    <row r="102" spans="1:12">
      <c r="A102" t="s">
        <v>95</v>
      </c>
      <c r="C102" s="3">
        <v>2769</v>
      </c>
      <c r="D102" s="3"/>
      <c r="E102" s="3">
        <v>1116</v>
      </c>
      <c r="F102" s="3"/>
      <c r="G102" s="19">
        <v>1190</v>
      </c>
      <c r="H102" s="3"/>
      <c r="I102" s="3">
        <v>32000</v>
      </c>
      <c r="J102" s="3"/>
      <c r="K102" s="3">
        <v>2000</v>
      </c>
      <c r="L102" s="3"/>
    </row>
    <row r="103" spans="1:12">
      <c r="A103" t="s">
        <v>96</v>
      </c>
      <c r="C103" s="3">
        <v>269.5</v>
      </c>
      <c r="D103" s="3"/>
      <c r="E103" s="3">
        <v>1700</v>
      </c>
      <c r="F103" s="3"/>
      <c r="G103" s="3">
        <v>854</v>
      </c>
      <c r="H103" s="3"/>
      <c r="I103" s="3">
        <v>1700</v>
      </c>
      <c r="J103" s="3"/>
      <c r="K103" s="3">
        <v>1700</v>
      </c>
      <c r="L103" s="3"/>
    </row>
    <row r="104" spans="1:12">
      <c r="A104" t="s">
        <v>97</v>
      </c>
      <c r="C104" s="3">
        <v>100.84</v>
      </c>
      <c r="D104" s="3"/>
      <c r="E104" s="3">
        <v>144</v>
      </c>
      <c r="F104" s="3"/>
      <c r="G104" s="3"/>
      <c r="H104" s="3"/>
      <c r="I104" s="3">
        <v>500</v>
      </c>
      <c r="J104" s="3"/>
      <c r="K104" s="3">
        <v>500</v>
      </c>
      <c r="L104" s="3"/>
    </row>
    <row r="105" spans="1:12">
      <c r="A105" t="s">
        <v>129</v>
      </c>
      <c r="C105" s="3"/>
      <c r="D105" s="3"/>
      <c r="E105" s="3">
        <v>1600</v>
      </c>
      <c r="F105" s="3"/>
      <c r="G105" s="3">
        <v>904</v>
      </c>
      <c r="H105" s="3"/>
      <c r="I105" s="3">
        <v>1600</v>
      </c>
      <c r="J105" s="3"/>
      <c r="K105" s="3">
        <v>1600</v>
      </c>
      <c r="L105" s="3"/>
    </row>
    <row r="106" spans="1:12">
      <c r="A106" t="s">
        <v>98</v>
      </c>
      <c r="C106" s="6">
        <v>6084.5</v>
      </c>
      <c r="D106" s="3"/>
      <c r="E106" s="6">
        <v>8698.59</v>
      </c>
      <c r="F106" s="3"/>
      <c r="G106" s="6">
        <v>7572</v>
      </c>
      <c r="H106" s="3"/>
      <c r="I106" s="6">
        <v>9200</v>
      </c>
      <c r="J106" s="3"/>
      <c r="K106" s="6">
        <v>9000</v>
      </c>
      <c r="L106" s="3"/>
    </row>
    <row r="107" spans="1:12" ht="15.75" thickBot="1">
      <c r="A107" s="15" t="s">
        <v>99</v>
      </c>
      <c r="B107" s="16" t="s">
        <v>150</v>
      </c>
      <c r="C107" s="31">
        <f>SUM(C101:C106)</f>
        <v>9903.34</v>
      </c>
      <c r="D107" s="17"/>
      <c r="E107" s="17">
        <f>SUM(E101:E106)</f>
        <v>13487.59</v>
      </c>
      <c r="F107" s="17"/>
      <c r="G107" s="17">
        <f>SUM(G101:G106)</f>
        <v>10963</v>
      </c>
      <c r="H107" s="17"/>
      <c r="I107" s="17">
        <f>SUM(I101:I106)</f>
        <v>45800</v>
      </c>
      <c r="J107" s="17"/>
      <c r="K107" s="17">
        <f>SUM(K101:K106)</f>
        <v>15600</v>
      </c>
      <c r="L107" s="3"/>
    </row>
    <row r="108" spans="1:12">
      <c r="A108" s="1" t="s">
        <v>17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t="s">
        <v>100</v>
      </c>
      <c r="C109" s="3">
        <v>6041</v>
      </c>
      <c r="D109" s="3"/>
      <c r="E109" s="3">
        <v>4855</v>
      </c>
      <c r="F109" s="3"/>
      <c r="G109" s="3">
        <v>3295</v>
      </c>
      <c r="H109" s="3"/>
      <c r="I109" s="3">
        <v>9000</v>
      </c>
      <c r="J109" s="3"/>
      <c r="K109" s="3">
        <v>5000</v>
      </c>
      <c r="L109" s="3"/>
    </row>
    <row r="110" spans="1:12">
      <c r="A110" t="s">
        <v>101</v>
      </c>
      <c r="C110" s="3">
        <v>6046.54</v>
      </c>
      <c r="D110" s="3"/>
      <c r="E110" s="3">
        <v>9340</v>
      </c>
      <c r="F110" s="3"/>
      <c r="G110" s="3">
        <v>4417</v>
      </c>
      <c r="H110" s="3"/>
      <c r="I110" s="3"/>
      <c r="J110" s="3"/>
      <c r="K110" s="3">
        <v>1000</v>
      </c>
      <c r="L110" s="3"/>
    </row>
    <row r="111" spans="1:12">
      <c r="A111" t="s">
        <v>102</v>
      </c>
      <c r="C111" s="3">
        <v>6789.6</v>
      </c>
      <c r="D111" s="3"/>
      <c r="E111" s="3">
        <v>8299.7900000000009</v>
      </c>
      <c r="F111" s="3"/>
      <c r="G111" s="3">
        <v>4111</v>
      </c>
      <c r="H111" s="3"/>
      <c r="I111" s="3">
        <v>6000</v>
      </c>
      <c r="J111" s="3"/>
      <c r="K111" s="3">
        <v>6000</v>
      </c>
      <c r="L111" s="3"/>
    </row>
    <row r="112" spans="1:12">
      <c r="A112" t="s">
        <v>103</v>
      </c>
      <c r="C112" s="6">
        <v>3751.79</v>
      </c>
      <c r="D112" s="3"/>
      <c r="E112" s="6">
        <v>5381.59</v>
      </c>
      <c r="F112" s="3"/>
      <c r="G112" s="6">
        <v>5147</v>
      </c>
      <c r="H112" s="3"/>
      <c r="I112" s="6">
        <v>6000</v>
      </c>
      <c r="J112" s="3"/>
      <c r="K112" s="6">
        <v>6000</v>
      </c>
      <c r="L112" s="3"/>
    </row>
    <row r="113" spans="1:12" ht="15.75" thickBot="1">
      <c r="A113" s="15" t="s">
        <v>104</v>
      </c>
      <c r="B113" s="16" t="s">
        <v>150</v>
      </c>
      <c r="C113" s="17">
        <f>SUM(C109:C112)</f>
        <v>22628.93</v>
      </c>
      <c r="D113" s="17"/>
      <c r="E113" s="17">
        <f>SUM(E109:E112)</f>
        <v>27876.38</v>
      </c>
      <c r="F113" s="17"/>
      <c r="G113" s="17">
        <f>SUM(G109:G112)</f>
        <v>16970</v>
      </c>
      <c r="H113" s="17"/>
      <c r="I113" s="17">
        <f>SUM(I109:I112)</f>
        <v>21000</v>
      </c>
      <c r="J113" s="17"/>
      <c r="K113" s="17">
        <f>SUM(K109:K112)</f>
        <v>18000</v>
      </c>
      <c r="L113" s="3"/>
    </row>
    <row r="114" spans="1:12">
      <c r="A114" t="s">
        <v>105</v>
      </c>
      <c r="B114" t="s">
        <v>150</v>
      </c>
      <c r="C114" s="3">
        <v>14191.58</v>
      </c>
      <c r="D114" s="3"/>
      <c r="E114" s="3">
        <v>8017</v>
      </c>
      <c r="F114" s="3"/>
      <c r="G114" s="3">
        <v>8285</v>
      </c>
      <c r="H114" s="3"/>
      <c r="I114" s="3">
        <v>9000</v>
      </c>
      <c r="J114" s="3"/>
      <c r="K114" s="3">
        <v>9000</v>
      </c>
      <c r="L114" s="3"/>
    </row>
    <row r="115" spans="1:12">
      <c r="A115" s="1" t="s">
        <v>18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t="s">
        <v>106</v>
      </c>
      <c r="C116" s="3">
        <v>6453.12</v>
      </c>
      <c r="D116" s="3"/>
      <c r="E116" s="3">
        <v>4315</v>
      </c>
      <c r="F116" s="3"/>
      <c r="G116" s="3">
        <v>5505</v>
      </c>
      <c r="H116" s="3"/>
      <c r="I116" s="3">
        <v>8000</v>
      </c>
      <c r="J116" s="3"/>
      <c r="K116" s="3">
        <v>8000</v>
      </c>
      <c r="L116" s="3"/>
    </row>
    <row r="117" spans="1:12">
      <c r="A117" t="s">
        <v>107</v>
      </c>
      <c r="C117" s="3">
        <v>651.77</v>
      </c>
      <c r="D117" s="3"/>
      <c r="E117" s="3"/>
      <c r="F117" s="3"/>
      <c r="G117" s="3">
        <v>412</v>
      </c>
      <c r="H117" s="3"/>
      <c r="I117" s="3"/>
      <c r="J117" s="3"/>
      <c r="K117" s="3"/>
      <c r="L117" s="3"/>
    </row>
    <row r="118" spans="1:12">
      <c r="A118" t="s">
        <v>108</v>
      </c>
      <c r="C118" s="3">
        <v>17616.53</v>
      </c>
      <c r="D118" s="3"/>
      <c r="E118" s="3">
        <v>18598</v>
      </c>
      <c r="F118" s="3"/>
      <c r="G118" s="3">
        <v>20421</v>
      </c>
      <c r="H118" s="3"/>
      <c r="I118" s="3">
        <v>20000</v>
      </c>
      <c r="J118" s="3"/>
      <c r="K118" s="3">
        <v>20000</v>
      </c>
      <c r="L118" s="3"/>
    </row>
    <row r="119" spans="1:12">
      <c r="A119" t="s">
        <v>136</v>
      </c>
      <c r="C119" s="3"/>
      <c r="D119" s="3"/>
      <c r="E119" s="3"/>
      <c r="F119" s="3"/>
      <c r="G119" s="3"/>
      <c r="H119" s="3"/>
      <c r="I119" s="3"/>
      <c r="J119" s="3"/>
      <c r="K119" s="3">
        <v>5000</v>
      </c>
      <c r="L119" s="3"/>
    </row>
    <row r="120" spans="1:12">
      <c r="A120" t="s">
        <v>109</v>
      </c>
      <c r="C120" s="3">
        <v>2520.9899999999998</v>
      </c>
      <c r="D120" s="3"/>
      <c r="E120" s="3">
        <v>7461.57</v>
      </c>
      <c r="F120" s="3"/>
      <c r="G120" s="3">
        <v>6436</v>
      </c>
      <c r="H120" s="3"/>
      <c r="I120" s="3">
        <v>5000</v>
      </c>
      <c r="J120" s="3"/>
      <c r="K120" s="3">
        <v>2000</v>
      </c>
      <c r="L120" s="3"/>
    </row>
    <row r="121" spans="1:12">
      <c r="A121" t="s">
        <v>110</v>
      </c>
      <c r="C121" s="6">
        <v>957.29</v>
      </c>
      <c r="D121" s="3"/>
      <c r="E121" s="6">
        <v>198</v>
      </c>
      <c r="F121" s="3"/>
      <c r="G121" s="6">
        <v>446</v>
      </c>
      <c r="H121" s="3"/>
      <c r="I121" s="6">
        <v>2000</v>
      </c>
      <c r="J121" s="3"/>
      <c r="K121" s="6"/>
      <c r="L121" s="3"/>
    </row>
    <row r="122" spans="1:12" ht="15.75" thickBot="1">
      <c r="A122" s="15" t="s">
        <v>111</v>
      </c>
      <c r="B122" s="16" t="s">
        <v>150</v>
      </c>
      <c r="C122" s="17">
        <f>SUM(C116:C121)</f>
        <v>28199.699999999997</v>
      </c>
      <c r="D122" s="17"/>
      <c r="E122" s="17">
        <f>SUM(E116:E121)</f>
        <v>30572.57</v>
      </c>
      <c r="F122" s="17"/>
      <c r="G122" s="17">
        <f>SUM(G116:G121)</f>
        <v>33220</v>
      </c>
      <c r="H122" s="17"/>
      <c r="I122" s="17">
        <f>SUM(I116:I121)</f>
        <v>35000</v>
      </c>
      <c r="J122" s="17"/>
      <c r="K122" s="17">
        <f>SUM(K116:K121)</f>
        <v>35000</v>
      </c>
      <c r="L122" s="3"/>
    </row>
    <row r="123" spans="1:12">
      <c r="A123" s="1" t="s">
        <v>19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t="s">
        <v>112</v>
      </c>
      <c r="C124" s="3">
        <v>3775</v>
      </c>
      <c r="D124" s="3"/>
      <c r="E124" s="3">
        <v>5240</v>
      </c>
      <c r="F124" s="3"/>
      <c r="G124" s="3">
        <v>5100</v>
      </c>
      <c r="H124" s="3"/>
      <c r="I124" s="3">
        <v>5500</v>
      </c>
      <c r="J124" s="3"/>
      <c r="K124" s="3">
        <v>7000</v>
      </c>
      <c r="L124" s="3"/>
    </row>
    <row r="125" spans="1:12">
      <c r="A125" t="s">
        <v>113</v>
      </c>
      <c r="C125" s="3">
        <v>1396.35</v>
      </c>
      <c r="D125" s="3"/>
      <c r="E125" s="3">
        <v>2334</v>
      </c>
      <c r="F125" s="3"/>
      <c r="G125" s="3">
        <v>1116</v>
      </c>
      <c r="H125" s="3"/>
      <c r="I125" s="3">
        <v>1900</v>
      </c>
      <c r="J125" s="3"/>
      <c r="K125" s="3">
        <v>1900</v>
      </c>
      <c r="L125" s="3"/>
    </row>
    <row r="126" spans="1:12">
      <c r="A126" t="s">
        <v>114</v>
      </c>
      <c r="C126" s="3">
        <v>4654.6499999999996</v>
      </c>
      <c r="D126" s="3"/>
      <c r="E126" s="3">
        <v>7255.64</v>
      </c>
      <c r="F126" s="3"/>
      <c r="G126" s="3">
        <v>4957</v>
      </c>
      <c r="H126" s="3"/>
      <c r="I126" s="3">
        <v>5000</v>
      </c>
      <c r="J126" s="3"/>
      <c r="K126" s="3">
        <v>2500</v>
      </c>
      <c r="L126" s="3"/>
    </row>
    <row r="127" spans="1:12">
      <c r="A127" t="s">
        <v>115</v>
      </c>
      <c r="C127" s="3">
        <v>936.5</v>
      </c>
      <c r="D127" s="3"/>
      <c r="E127" s="3">
        <v>936.5</v>
      </c>
      <c r="F127" s="3"/>
      <c r="G127" s="3">
        <v>1143</v>
      </c>
      <c r="H127" s="3"/>
      <c r="I127" s="3">
        <v>1500</v>
      </c>
      <c r="J127" s="3"/>
      <c r="K127" s="3">
        <v>1500</v>
      </c>
      <c r="L127" s="3"/>
    </row>
    <row r="128" spans="1:12">
      <c r="A128" t="s">
        <v>116</v>
      </c>
      <c r="C128" s="3">
        <v>1212.03</v>
      </c>
      <c r="D128" s="3"/>
      <c r="E128" s="3">
        <v>1780.7</v>
      </c>
      <c r="F128" s="3"/>
      <c r="G128" s="3">
        <v>1531</v>
      </c>
      <c r="H128" s="3"/>
      <c r="I128" s="3">
        <v>3000</v>
      </c>
      <c r="J128" s="3"/>
      <c r="K128" s="3">
        <v>3000</v>
      </c>
      <c r="L128" s="3"/>
    </row>
    <row r="129" spans="1:13">
      <c r="A129" t="s">
        <v>130</v>
      </c>
      <c r="C129" s="3"/>
      <c r="D129" s="3"/>
      <c r="E129" s="3">
        <v>17430</v>
      </c>
      <c r="F129" s="3"/>
      <c r="G129" s="3">
        <v>25048</v>
      </c>
      <c r="H129" s="3"/>
      <c r="I129" s="3">
        <v>10000</v>
      </c>
      <c r="J129" s="3"/>
      <c r="K129" s="3">
        <v>10000</v>
      </c>
      <c r="L129" s="3"/>
    </row>
    <row r="130" spans="1:13">
      <c r="A130" t="s">
        <v>131</v>
      </c>
      <c r="C130" s="3"/>
      <c r="D130" s="3"/>
      <c r="E130" s="3">
        <v>513.65</v>
      </c>
      <c r="F130" s="3"/>
      <c r="G130" s="3">
        <v>1480</v>
      </c>
      <c r="H130" s="3"/>
      <c r="I130" s="3">
        <v>1800</v>
      </c>
      <c r="J130" s="3"/>
      <c r="K130" s="3">
        <v>1800</v>
      </c>
      <c r="L130" s="3"/>
    </row>
    <row r="131" spans="1:13">
      <c r="A131" t="s">
        <v>133</v>
      </c>
      <c r="C131" s="3"/>
      <c r="D131" s="3"/>
      <c r="E131" s="3"/>
      <c r="F131" s="3"/>
      <c r="G131" s="19">
        <v>8169</v>
      </c>
      <c r="H131" s="3"/>
      <c r="I131" s="3">
        <v>15000</v>
      </c>
      <c r="J131" s="3"/>
      <c r="K131" s="3">
        <v>4000</v>
      </c>
      <c r="L131" s="3"/>
    </row>
    <row r="132" spans="1:13">
      <c r="A132" t="s">
        <v>117</v>
      </c>
      <c r="C132" s="6">
        <v>990.56</v>
      </c>
      <c r="D132" s="3"/>
      <c r="E132" s="6">
        <v>495</v>
      </c>
      <c r="F132" s="3"/>
      <c r="G132" s="38">
        <v>260</v>
      </c>
      <c r="H132" s="3"/>
      <c r="I132" s="6">
        <v>400</v>
      </c>
      <c r="J132" s="3"/>
      <c r="K132" s="6">
        <v>400</v>
      </c>
      <c r="L132" s="3"/>
    </row>
    <row r="133" spans="1:13" ht="15.75" thickBot="1">
      <c r="A133" s="15" t="s">
        <v>118</v>
      </c>
      <c r="B133" s="16" t="s">
        <v>150</v>
      </c>
      <c r="C133" s="17">
        <f>SUM(C124:C132)</f>
        <v>12965.09</v>
      </c>
      <c r="D133" s="17"/>
      <c r="E133" s="17">
        <f>SUM(E124:E132)</f>
        <v>35985.49</v>
      </c>
      <c r="F133" s="17"/>
      <c r="G133" s="17">
        <f>SUM(G124:G132)</f>
        <v>48804</v>
      </c>
      <c r="H133" s="17"/>
      <c r="I133" s="17">
        <f>SUM(I124:I132)</f>
        <v>44100</v>
      </c>
      <c r="J133" s="17"/>
      <c r="K133" s="17">
        <f>SUM(K124:K132)</f>
        <v>32100</v>
      </c>
      <c r="L133" s="3"/>
    </row>
    <row r="134" spans="1:13" ht="15.75" thickBot="1">
      <c r="A134" s="1" t="s">
        <v>119</v>
      </c>
      <c r="B134" s="1"/>
      <c r="C134" s="26">
        <f>+C133+C122+C114+C113+C107+C99+C92+C81+C73+C67</f>
        <v>910883.28</v>
      </c>
      <c r="D134" s="3"/>
      <c r="E134" s="26">
        <f>+E133+E122+E114+E113+E107+E99+E92+E81+E73+E67</f>
        <v>965298.82000000007</v>
      </c>
      <c r="F134" s="3"/>
      <c r="G134" s="26">
        <f>+G133+G122+G114+G113+G107+G99+G92+G81+G73+G67</f>
        <v>930109</v>
      </c>
      <c r="H134" s="3"/>
      <c r="I134" s="26">
        <f>+I133+I122+I114+I113+I107+I99+I92+I81+I73+I67</f>
        <v>1055400</v>
      </c>
      <c r="J134" s="3"/>
      <c r="K134" s="26">
        <f>+K133+K122+K114+K113+K107+K99+K92+K81+K73+K67</f>
        <v>933000</v>
      </c>
      <c r="L134" s="3"/>
    </row>
    <row r="135" spans="1:13" ht="15.75" thickTop="1">
      <c r="A135" s="1" t="s">
        <v>153</v>
      </c>
      <c r="C135" s="22">
        <f>+C47-C134</f>
        <v>40262.050000000047</v>
      </c>
      <c r="D135" s="22"/>
      <c r="E135" s="22">
        <f>+E47-E134</f>
        <v>-27837.160000000033</v>
      </c>
      <c r="F135" s="22"/>
      <c r="G135" s="22">
        <f>+G47-G134</f>
        <v>9672.75</v>
      </c>
      <c r="H135" s="22"/>
      <c r="I135" s="22">
        <f>+I47-I134</f>
        <v>-727</v>
      </c>
      <c r="J135" s="22"/>
      <c r="K135" s="22">
        <f>+K47-K134</f>
        <v>2000</v>
      </c>
      <c r="L135" s="3"/>
    </row>
    <row r="136" spans="1:13">
      <c r="A136" s="1" t="s">
        <v>20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18"/>
    </row>
    <row r="137" spans="1:13">
      <c r="A137" s="1" t="s">
        <v>21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3">
      <c r="A138" t="s">
        <v>22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3">
      <c r="A139" t="s">
        <v>120</v>
      </c>
      <c r="C139" s="30">
        <v>8927</v>
      </c>
      <c r="D139" s="19"/>
      <c r="E139" s="30">
        <v>6291</v>
      </c>
      <c r="F139" s="19"/>
      <c r="G139" s="30">
        <v>1149</v>
      </c>
      <c r="H139" s="19"/>
      <c r="I139" s="30">
        <v>5000</v>
      </c>
      <c r="J139" s="19"/>
      <c r="K139" s="30">
        <v>2000</v>
      </c>
      <c r="L139" s="19"/>
    </row>
    <row r="140" spans="1:13">
      <c r="A140" t="s">
        <v>121</v>
      </c>
      <c r="C140" s="19">
        <f>C139</f>
        <v>8927</v>
      </c>
      <c r="D140" s="19"/>
      <c r="E140" s="19">
        <f>E139</f>
        <v>6291</v>
      </c>
      <c r="F140" s="19"/>
      <c r="G140" s="19">
        <f>G139</f>
        <v>1149</v>
      </c>
      <c r="H140" s="19"/>
      <c r="I140" s="19">
        <f>I139</f>
        <v>5000</v>
      </c>
      <c r="J140" s="19"/>
      <c r="K140" s="19">
        <f>K139</f>
        <v>2000</v>
      </c>
      <c r="L140" s="19"/>
    </row>
    <row r="141" spans="1:13">
      <c r="A141" t="s">
        <v>122</v>
      </c>
      <c r="C141" s="19">
        <f>C140</f>
        <v>8927</v>
      </c>
      <c r="D141" s="19"/>
      <c r="E141" s="19">
        <f>E140</f>
        <v>6291</v>
      </c>
      <c r="F141" s="19"/>
      <c r="G141" s="19">
        <f>G140</f>
        <v>1149</v>
      </c>
      <c r="H141" s="19"/>
      <c r="I141" s="19">
        <f>I140</f>
        <v>5000</v>
      </c>
      <c r="J141" s="19"/>
      <c r="K141" s="19">
        <f>K140</f>
        <v>2000</v>
      </c>
      <c r="L141" s="19"/>
    </row>
    <row r="142" spans="1:13">
      <c r="A142" t="s">
        <v>123</v>
      </c>
      <c r="C142" s="19">
        <f>0-C141</f>
        <v>-8927</v>
      </c>
      <c r="D142" s="19"/>
      <c r="E142" s="19">
        <f>0-E141</f>
        <v>-6291</v>
      </c>
      <c r="F142" s="19"/>
      <c r="G142" s="19">
        <f>0-G141</f>
        <v>-1149</v>
      </c>
      <c r="H142" s="19"/>
      <c r="I142" s="19">
        <f>0-I141</f>
        <v>-5000</v>
      </c>
      <c r="J142" s="19"/>
      <c r="K142" s="19">
        <f>0-K141</f>
        <v>-2000</v>
      </c>
      <c r="L142" s="19"/>
    </row>
    <row r="143" spans="1:13" ht="15.75" thickBot="1">
      <c r="A143" s="1" t="s">
        <v>124</v>
      </c>
      <c r="B143" s="1"/>
      <c r="C143" s="34">
        <f>C135+C142</f>
        <v>31335.050000000047</v>
      </c>
      <c r="D143" s="19"/>
      <c r="E143" s="34">
        <f>E135+E142</f>
        <v>-34128.160000000033</v>
      </c>
      <c r="F143" s="19"/>
      <c r="G143" s="34">
        <f>G135+G142</f>
        <v>8523.75</v>
      </c>
      <c r="H143" s="19"/>
      <c r="I143" s="34">
        <f>I135+I142</f>
        <v>-5727</v>
      </c>
      <c r="J143" s="19"/>
      <c r="K143" s="34">
        <f>K135+K142</f>
        <v>0</v>
      </c>
      <c r="L143" s="19"/>
    </row>
    <row r="144" spans="1:13" ht="15.75" thickTop="1"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>
      <c r="A145" s="60" t="s">
        <v>138</v>
      </c>
      <c r="C145" s="61">
        <v>32</v>
      </c>
      <c r="D145" s="61"/>
      <c r="E145" s="61">
        <v>32</v>
      </c>
      <c r="F145" s="61"/>
      <c r="G145" s="62" t="s">
        <v>139</v>
      </c>
      <c r="H145" s="62"/>
      <c r="I145" s="62" t="s">
        <v>140</v>
      </c>
      <c r="J145" s="62"/>
      <c r="K145" s="62" t="s">
        <v>141</v>
      </c>
      <c r="L145" s="61"/>
    </row>
    <row r="146" spans="1:12">
      <c r="A146" s="60" t="s">
        <v>189</v>
      </c>
    </row>
    <row r="147" spans="1:12">
      <c r="A147" s="60" t="s">
        <v>148</v>
      </c>
    </row>
    <row r="148" spans="1:12">
      <c r="A148" s="60" t="s">
        <v>190</v>
      </c>
    </row>
    <row r="149" spans="1:12">
      <c r="A149" s="60" t="s">
        <v>147</v>
      </c>
    </row>
    <row r="150" spans="1:12">
      <c r="A150" s="60" t="s">
        <v>191</v>
      </c>
    </row>
    <row r="151" spans="1:12">
      <c r="A151" s="12"/>
    </row>
    <row r="152" spans="1:12">
      <c r="A152" s="63" t="s">
        <v>142</v>
      </c>
    </row>
    <row r="153" spans="1:12">
      <c r="A153" s="63" t="s">
        <v>143</v>
      </c>
    </row>
  </sheetData>
  <pageMargins left="0.7" right="0.7" top="0.75" bottom="0.75" header="0.3" footer="0.3"/>
  <pageSetup scale="6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workbookViewId="0"/>
  </sheetViews>
  <sheetFormatPr defaultRowHeight="15"/>
  <cols>
    <col min="1" max="1" width="40.42578125" customWidth="1"/>
    <col min="2" max="2" width="3.7109375" customWidth="1"/>
    <col min="3" max="3" width="12.7109375" customWidth="1"/>
    <col min="4" max="4" width="4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3" max="13" width="10.85546875" bestFit="1" customWidth="1"/>
  </cols>
  <sheetData>
    <row r="1" spans="1:12" ht="18.75">
      <c r="A1" s="2" t="s">
        <v>125</v>
      </c>
    </row>
    <row r="2" spans="1:12" ht="18.75">
      <c r="A2" s="2" t="s">
        <v>126</v>
      </c>
    </row>
    <row r="3" spans="1:12">
      <c r="A3" t="s">
        <v>186</v>
      </c>
    </row>
    <row r="4" spans="1:12">
      <c r="C4" s="8">
        <v>2008</v>
      </c>
      <c r="D4" s="1"/>
      <c r="E4" s="8">
        <v>2009</v>
      </c>
      <c r="F4" s="8"/>
      <c r="G4" s="8">
        <v>2010</v>
      </c>
      <c r="H4" s="8"/>
      <c r="I4" s="8">
        <v>2011</v>
      </c>
      <c r="K4" s="8">
        <v>2012</v>
      </c>
    </row>
    <row r="5" spans="1:12">
      <c r="C5" s="14" t="s">
        <v>149</v>
      </c>
      <c r="D5" s="10"/>
      <c r="E5" s="14" t="s">
        <v>149</v>
      </c>
      <c r="F5" s="11"/>
      <c r="G5" s="14" t="s">
        <v>149</v>
      </c>
      <c r="H5" s="8"/>
      <c r="I5" s="8" t="s">
        <v>127</v>
      </c>
      <c r="K5" s="8" t="s">
        <v>132</v>
      </c>
    </row>
    <row r="6" spans="1:12">
      <c r="A6" s="1"/>
      <c r="C6" s="3"/>
      <c r="D6" s="3"/>
      <c r="E6" s="3"/>
      <c r="F6" s="3"/>
      <c r="G6" s="3"/>
      <c r="H6" s="3"/>
      <c r="I6" s="3"/>
      <c r="J6" s="3"/>
      <c r="K6" s="9" t="s">
        <v>127</v>
      </c>
      <c r="L6" s="3"/>
    </row>
    <row r="7" spans="1:12">
      <c r="A7" s="1" t="s">
        <v>0</v>
      </c>
      <c r="C7" s="3"/>
      <c r="D7" s="3"/>
      <c r="E7" s="3"/>
      <c r="F7" s="3"/>
      <c r="G7" s="3"/>
      <c r="H7" s="3"/>
      <c r="I7" s="3"/>
      <c r="J7" s="3"/>
      <c r="K7" s="9" t="s">
        <v>137</v>
      </c>
      <c r="L7" s="3"/>
    </row>
    <row r="8" spans="1:12">
      <c r="A8" s="1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t="s">
        <v>23</v>
      </c>
      <c r="C9" s="54">
        <f>+Detail!C9/Detail!C47</f>
        <v>0.48087604025769642</v>
      </c>
      <c r="D9" s="19"/>
      <c r="E9" s="54">
        <f>+Detail!E9/Detail!E47</f>
        <v>0.50936269756354624</v>
      </c>
      <c r="F9" s="19"/>
      <c r="G9" s="54">
        <f>+Detail!G9/Detail!G47</f>
        <v>0.52799493073790804</v>
      </c>
      <c r="H9" s="19"/>
      <c r="I9" s="54">
        <f>+Detail!I9/Detail!I47</f>
        <v>0.48217030302283265</v>
      </c>
      <c r="J9" s="19"/>
      <c r="K9" s="52">
        <f>+Detail!K9/Detail!K47</f>
        <v>0.5773262032085561</v>
      </c>
      <c r="L9" s="3"/>
    </row>
    <row r="10" spans="1:12">
      <c r="A10" t="s">
        <v>24</v>
      </c>
      <c r="C10" s="54">
        <f>+Detail!C10/Detail!C47</f>
        <v>9.452393568499147E-2</v>
      </c>
      <c r="D10" s="19"/>
      <c r="E10" s="54">
        <f>+Detail!E10/Detail!E47</f>
        <v>9.6006592952292039E-2</v>
      </c>
      <c r="F10" s="19"/>
      <c r="G10" s="54">
        <f>+Detail!G10/Detail!G47</f>
        <v>9.4385212311262692E-2</v>
      </c>
      <c r="H10" s="19"/>
      <c r="I10" s="54">
        <f>+Detail!I10/Detail!I47</f>
        <v>8.2420807207542052E-2</v>
      </c>
      <c r="J10" s="19"/>
      <c r="K10" s="54">
        <f>+Detail!K10/Detail!K47</f>
        <v>8.5668449197860957E-2</v>
      </c>
      <c r="L10" s="3"/>
    </row>
    <row r="11" spans="1:12">
      <c r="A11" t="s">
        <v>25</v>
      </c>
      <c r="C11" s="54">
        <f>+Detail!C11/Detail!C47</f>
        <v>0.10906114631294041</v>
      </c>
      <c r="D11" s="19"/>
      <c r="E11" s="54">
        <f>+Detail!E11/Detail!E47</f>
        <v>0.10956074726298673</v>
      </c>
      <c r="F11" s="19"/>
      <c r="G11" s="54">
        <f>+Detail!G11/Detail!G47</f>
        <v>8.7421361395877292E-2</v>
      </c>
      <c r="H11" s="19"/>
      <c r="I11" s="54">
        <f>+Detail!I11/Detail!I47</f>
        <v>7.088737457012742E-2</v>
      </c>
      <c r="J11" s="19"/>
      <c r="K11" s="54">
        <f>+Detail!K11/Detail!K47</f>
        <v>8.3582887700534764E-2</v>
      </c>
      <c r="L11" s="3"/>
    </row>
    <row r="12" spans="1:12">
      <c r="A12" t="s">
        <v>26</v>
      </c>
      <c r="C12" s="55">
        <f>+Detail!C12/Detail!C47</f>
        <v>4.2590757397715446E-3</v>
      </c>
      <c r="D12" s="38"/>
      <c r="E12" s="55">
        <f>+Detail!E12/Detail!E47</f>
        <v>4.3212433882362719E-3</v>
      </c>
      <c r="F12" s="38"/>
      <c r="G12" s="55">
        <f>+Detail!G12/Detail!G47</f>
        <v>4.3105753011270969E-3</v>
      </c>
      <c r="H12" s="38"/>
      <c r="I12" s="55">
        <f>+Detail!I12/Detail!I47</f>
        <v>3.8410009547983118E-3</v>
      </c>
      <c r="J12" s="19"/>
      <c r="K12" s="55">
        <f>+Detail!K12/Detail!K47</f>
        <v>4.3315508021390375E-3</v>
      </c>
      <c r="L12" s="3"/>
    </row>
    <row r="13" spans="1:12">
      <c r="A13" t="s">
        <v>134</v>
      </c>
      <c r="C13" s="55"/>
      <c r="D13" s="38"/>
      <c r="E13" s="55"/>
      <c r="F13" s="38"/>
      <c r="G13" s="55"/>
      <c r="H13" s="38"/>
      <c r="I13" s="55"/>
      <c r="J13" s="38"/>
      <c r="K13" s="55">
        <f>+Detail!K13/Detail!K47</f>
        <v>5.3475935828877002E-3</v>
      </c>
      <c r="L13" s="3"/>
    </row>
    <row r="14" spans="1:12" ht="15.75" thickBot="1">
      <c r="A14" s="15" t="s">
        <v>27</v>
      </c>
      <c r="B14" s="16"/>
      <c r="C14" s="56">
        <f>SUM(C9:C13)</f>
        <v>0.68872019799539985</v>
      </c>
      <c r="D14" s="31"/>
      <c r="E14" s="56">
        <f>SUM(E9:E13)</f>
        <v>0.71925128116706127</v>
      </c>
      <c r="F14" s="31"/>
      <c r="G14" s="56">
        <f>SUM(G9:G13)</f>
        <v>0.71411207974617519</v>
      </c>
      <c r="H14" s="31"/>
      <c r="I14" s="56">
        <f>SUM(I9:I13)</f>
        <v>0.6393194857553004</v>
      </c>
      <c r="J14" s="31"/>
      <c r="K14" s="56">
        <f>SUM(K9:K13)</f>
        <v>0.75625668449197858</v>
      </c>
      <c r="L14" s="3"/>
    </row>
    <row r="15" spans="1:12">
      <c r="A15" t="s">
        <v>28</v>
      </c>
      <c r="C15" s="54">
        <f>+Detail!C15/Detail!C47</f>
        <v>3.8306448920902549E-2</v>
      </c>
      <c r="D15" s="19"/>
      <c r="E15" s="54">
        <f>+Detail!E15/Detail!E47</f>
        <v>3.1551156982782637E-2</v>
      </c>
      <c r="F15" s="19"/>
      <c r="G15" s="54">
        <f>+Detail!G15/Detail!G47</f>
        <v>0</v>
      </c>
      <c r="H15" s="19"/>
      <c r="I15" s="54">
        <f>+Detail!I15/Detail!I47</f>
        <v>0</v>
      </c>
      <c r="J15" s="19"/>
      <c r="K15" s="54">
        <f>+Detail!K15/Detail!K47</f>
        <v>0</v>
      </c>
      <c r="L15" s="3"/>
    </row>
    <row r="16" spans="1:12">
      <c r="A16" t="s">
        <v>29</v>
      </c>
      <c r="C16" s="54">
        <f>+Detail!C16/Detail!C47</f>
        <v>1.0511716437697275E-2</v>
      </c>
      <c r="D16" s="19"/>
      <c r="E16" s="54">
        <f>+Detail!E16/Detail!E47</f>
        <v>1.0600966870474468E-2</v>
      </c>
      <c r="F16" s="19"/>
      <c r="G16" s="54">
        <f>+Detail!G16/Detail!G47</f>
        <v>8.3219109117622248E-3</v>
      </c>
      <c r="H16" s="19"/>
      <c r="I16" s="54">
        <f>+Detail!I16/Detail!I47</f>
        <v>9.4816118360856877E-3</v>
      </c>
      <c r="J16" s="19"/>
      <c r="K16" s="54">
        <f>+Detail!K16/Detail!K47</f>
        <v>1.06951871657754E-2</v>
      </c>
      <c r="L16" s="3"/>
    </row>
    <row r="17" spans="1:12">
      <c r="A17" s="1" t="s">
        <v>2</v>
      </c>
      <c r="C17" s="54"/>
      <c r="D17" s="19"/>
      <c r="E17" s="54"/>
      <c r="F17" s="19"/>
      <c r="G17" s="54"/>
      <c r="H17" s="19"/>
      <c r="I17" s="54"/>
      <c r="J17" s="19"/>
      <c r="K17" s="54"/>
      <c r="L17" s="3"/>
    </row>
    <row r="18" spans="1:12">
      <c r="A18" t="s">
        <v>151</v>
      </c>
      <c r="C18" s="54">
        <f>+Detail!C18/Detail!C47</f>
        <v>0</v>
      </c>
      <c r="D18" s="19"/>
      <c r="E18" s="54">
        <f>+Detail!E18/Detail!E47</f>
        <v>1.0720438423049749E-2</v>
      </c>
      <c r="F18" s="19"/>
      <c r="G18" s="54">
        <f>+Detail!G18/Detail!G47</f>
        <v>3.0219782412246248E-2</v>
      </c>
      <c r="H18" s="19"/>
      <c r="I18" s="54">
        <f>+Detail!I18/Detail!I47</f>
        <v>0</v>
      </c>
      <c r="J18" s="19"/>
      <c r="K18" s="54">
        <f>+Detail!K18/Detail!K47</f>
        <v>3.5294117647058823E-2</v>
      </c>
      <c r="L18" s="3"/>
    </row>
    <row r="19" spans="1:12">
      <c r="A19" t="s">
        <v>152</v>
      </c>
      <c r="C19" s="55">
        <f>+Detail!C19/Detail!C47</f>
        <v>5.9859622083199414E-2</v>
      </c>
      <c r="D19" s="19"/>
      <c r="E19" s="55">
        <f>+Detail!E19/Detail!E47</f>
        <v>3.8917004883165032E-2</v>
      </c>
      <c r="F19" s="19"/>
      <c r="G19" s="55">
        <f>+Detail!G19/Detail!G47</f>
        <v>3.3332207185338511E-2</v>
      </c>
      <c r="H19" s="19"/>
      <c r="I19" s="59">
        <f>+Detail!I19/Detail!I47</f>
        <v>0.17920246370201948</v>
      </c>
      <c r="J19" s="42"/>
      <c r="K19" s="59">
        <f>+Detail!K19/Detail!K47</f>
        <v>0</v>
      </c>
      <c r="L19" s="3"/>
    </row>
    <row r="20" spans="1:12" ht="15.75" thickBot="1">
      <c r="A20" s="15" t="s">
        <v>30</v>
      </c>
      <c r="B20" s="16"/>
      <c r="C20" s="56">
        <f>+C18+C19</f>
        <v>5.9859622083199414E-2</v>
      </c>
      <c r="D20" s="31"/>
      <c r="E20" s="56">
        <f>+E18+E19</f>
        <v>4.9637443306214779E-2</v>
      </c>
      <c r="F20" s="31"/>
      <c r="G20" s="56">
        <f>+G18+G19</f>
        <v>6.3551989597584763E-2</v>
      </c>
      <c r="H20" s="31"/>
      <c r="I20" s="56">
        <f>+I18+I19</f>
        <v>0.17920246370201948</v>
      </c>
      <c r="J20" s="31"/>
      <c r="K20" s="56">
        <f>+K18+K19</f>
        <v>3.5294117647058823E-2</v>
      </c>
      <c r="L20" s="3"/>
    </row>
    <row r="21" spans="1:12">
      <c r="A21" t="s">
        <v>31</v>
      </c>
      <c r="C21" s="54">
        <f>+Detail!C21/Detail!C47</f>
        <v>4.7931686738134957E-2</v>
      </c>
      <c r="D21" s="19"/>
      <c r="E21" s="54">
        <f>+Detail!E21/Detail!E47</f>
        <v>4.4302387790451078E-2</v>
      </c>
      <c r="F21" s="19"/>
      <c r="G21" s="54">
        <f>+Detail!G21/Detail!G47</f>
        <v>6.1944169484031801E-2</v>
      </c>
      <c r="H21" s="19"/>
      <c r="I21" s="54">
        <f>+Detail!I21/Detail!I47</f>
        <v>4.8356220364037007E-2</v>
      </c>
      <c r="J21" s="19"/>
      <c r="K21" s="54">
        <f>+Detail!K21/Detail!K47</f>
        <v>5.5614973262032089E-2</v>
      </c>
      <c r="L21" s="3"/>
    </row>
    <row r="22" spans="1:12">
      <c r="A22" t="s">
        <v>32</v>
      </c>
      <c r="C22" s="54">
        <f>+Detail!C22/Detail!C47</f>
        <v>1.9776662310900479E-2</v>
      </c>
      <c r="D22" s="19"/>
      <c r="E22" s="54">
        <f>+Detail!E22/Detail!E47</f>
        <v>3.54262594589735E-2</v>
      </c>
      <c r="F22" s="19"/>
      <c r="G22" s="54">
        <f>+Detail!G22/Detail!G47</f>
        <v>2.5086218156502825E-2</v>
      </c>
      <c r="H22" s="19"/>
      <c r="I22" s="54">
        <f>+Detail!I22/Detail!I47</f>
        <v>2.3704029590214219E-2</v>
      </c>
      <c r="J22" s="19"/>
      <c r="K22" s="54">
        <f>+Detail!K22/Detail!K47</f>
        <v>2.6737967914438502E-2</v>
      </c>
      <c r="L22" s="3"/>
    </row>
    <row r="23" spans="1:12">
      <c r="A23" t="s">
        <v>3</v>
      </c>
      <c r="C23" s="54"/>
      <c r="D23" s="19"/>
      <c r="E23" s="54"/>
      <c r="F23" s="19"/>
      <c r="G23" s="54"/>
      <c r="H23" s="19"/>
      <c r="I23" s="54"/>
      <c r="J23" s="19"/>
      <c r="K23" s="54"/>
      <c r="L23" s="3"/>
    </row>
    <row r="24" spans="1:12">
      <c r="A24" t="s">
        <v>33</v>
      </c>
      <c r="C24" s="54">
        <f>+Detail!C24/Detail!C47</f>
        <v>7.0819881962728027E-4</v>
      </c>
      <c r="D24" s="19"/>
      <c r="E24" s="54">
        <f>+Detail!E24/Detail!E47</f>
        <v>2.2303952142426814E-3</v>
      </c>
      <c r="F24" s="19"/>
      <c r="G24" s="54">
        <f>+Detail!G24/Detail!G47</f>
        <v>1.6115443825122162E-2</v>
      </c>
      <c r="H24" s="19"/>
      <c r="I24" s="54">
        <f>+Detail!I24/Detail!I47</f>
        <v>1.4222417754128532E-2</v>
      </c>
      <c r="J24" s="19"/>
      <c r="K24" s="54">
        <f>+Detail!K24/Detail!K47</f>
        <v>1.8181818181818181E-2</v>
      </c>
      <c r="L24" s="3"/>
    </row>
    <row r="25" spans="1:12">
      <c r="A25" t="s">
        <v>34</v>
      </c>
      <c r="C25" s="54">
        <f>+Detail!C25/Detail!C47</f>
        <v>6.1504796538295568E-3</v>
      </c>
      <c r="D25" s="19"/>
      <c r="E25" s="54">
        <f>+Detail!E25/Detail!E47</f>
        <v>2.1334205817014425E-5</v>
      </c>
      <c r="F25" s="19"/>
      <c r="G25" s="54">
        <f>+Detail!G25/Detail!G47</f>
        <v>2.1281536910032568E-4</v>
      </c>
      <c r="H25" s="19"/>
      <c r="I25" s="54">
        <f>+Detail!I25/Detail!I47</f>
        <v>0</v>
      </c>
      <c r="J25" s="19"/>
      <c r="K25" s="54">
        <f>+Detail!K25/Detail!K47</f>
        <v>0</v>
      </c>
      <c r="L25" s="3"/>
    </row>
    <row r="26" spans="1:12">
      <c r="A26" t="s">
        <v>35</v>
      </c>
      <c r="C26" s="54">
        <f>+Detail!C26/Detail!C47</f>
        <v>7.3854118591950614E-4</v>
      </c>
      <c r="D26" s="19"/>
      <c r="E26" s="54">
        <f>+Detail!E26/Detail!E47</f>
        <v>2.9174526454767225E-3</v>
      </c>
      <c r="F26" s="19"/>
      <c r="G26" s="54">
        <f>+Detail!G26/Detail!G47</f>
        <v>1.2024068354168401E-3</v>
      </c>
      <c r="H26" s="19"/>
      <c r="I26" s="54">
        <f>+Detail!I26/Detail!I47</f>
        <v>0</v>
      </c>
      <c r="J26" s="19"/>
      <c r="K26" s="54">
        <f>+Detail!K26/Detail!K47</f>
        <v>0</v>
      </c>
      <c r="L26" s="3"/>
    </row>
    <row r="27" spans="1:12">
      <c r="A27" t="s">
        <v>36</v>
      </c>
      <c r="C27" s="55">
        <f>+Detail!C27/Detail!C47</f>
        <v>9.4622763905070108E-3</v>
      </c>
      <c r="D27" s="19"/>
      <c r="E27" s="55">
        <f>+Detail!E27/Detail!E47</f>
        <v>0</v>
      </c>
      <c r="F27" s="19"/>
      <c r="G27" s="55">
        <f>+Detail!G27/Detail!G47</f>
        <v>4.6978992728896893E-3</v>
      </c>
      <c r="H27" s="19"/>
      <c r="I27" s="55">
        <f>+Detail!I27/Detail!I47</f>
        <v>0</v>
      </c>
      <c r="J27" s="19"/>
      <c r="K27" s="55">
        <f>+Detail!K27/Detail!K47</f>
        <v>0</v>
      </c>
      <c r="L27" s="3"/>
    </row>
    <row r="28" spans="1:12" ht="15.75" thickBot="1">
      <c r="A28" s="15" t="s">
        <v>37</v>
      </c>
      <c r="B28" s="16"/>
      <c r="C28" s="56">
        <f>+C24+C25+C26+C27</f>
        <v>1.7059496049883355E-2</v>
      </c>
      <c r="D28" s="31"/>
      <c r="E28" s="56">
        <f>+E24+E25+E26+E27</f>
        <v>5.1691820655364179E-3</v>
      </c>
      <c r="F28" s="31"/>
      <c r="G28" s="56">
        <f>+G24+G25+G26+G27</f>
        <v>2.2228565302529014E-2</v>
      </c>
      <c r="H28" s="31"/>
      <c r="I28" s="56">
        <f>+I24+I25+I26+I27</f>
        <v>1.4222417754128532E-2</v>
      </c>
      <c r="J28" s="31"/>
      <c r="K28" s="56">
        <f>+K24+K25+K26+K27</f>
        <v>1.8181818181818181E-2</v>
      </c>
      <c r="L28" s="3"/>
    </row>
    <row r="29" spans="1:12">
      <c r="A29" t="s">
        <v>38</v>
      </c>
      <c r="C29" s="54">
        <f>+Detail!C29/Detail!C47</f>
        <v>2.5727824369384225E-3</v>
      </c>
      <c r="D29" s="19"/>
      <c r="E29" s="54">
        <f>+Detail!E29/Detail!E47</f>
        <v>3.858824477152484E-3</v>
      </c>
      <c r="F29" s="19"/>
      <c r="G29" s="54">
        <f>+Detail!G29/Detail!G47</f>
        <v>1.1199408798904639E-3</v>
      </c>
      <c r="H29" s="19"/>
      <c r="I29" s="54">
        <f>+Detail!I29/Detail!I47</f>
        <v>9.4816118360856877E-4</v>
      </c>
      <c r="J29" s="19"/>
      <c r="K29" s="54">
        <f>+Detail!K29/Detail!K47</f>
        <v>1.6042780748663102E-3</v>
      </c>
      <c r="L29" s="3"/>
    </row>
    <row r="30" spans="1:12">
      <c r="A30" t="s">
        <v>135</v>
      </c>
      <c r="C30" s="54">
        <f>+Detail!C30/Detail!C47</f>
        <v>0</v>
      </c>
      <c r="D30" s="19"/>
      <c r="E30" s="54">
        <f>+Detail!E30/Detail!E47</f>
        <v>0</v>
      </c>
      <c r="F30" s="19"/>
      <c r="G30" s="54">
        <f>+Detail!G30/Detail!G47</f>
        <v>0</v>
      </c>
      <c r="H30" s="19"/>
      <c r="I30" s="54">
        <f>+Detail!I30/Detail!I47</f>
        <v>0</v>
      </c>
      <c r="J30" s="19"/>
      <c r="K30" s="54">
        <f>+Detail!K30/Detail!K47</f>
        <v>1.6042780748663102E-3</v>
      </c>
      <c r="L30" s="3"/>
    </row>
    <row r="31" spans="1:12">
      <c r="A31" t="s">
        <v>39</v>
      </c>
      <c r="C31" s="54">
        <f>+Detail!C31/Detail!C47</f>
        <v>2.1132417272132324E-3</v>
      </c>
      <c r="D31" s="19"/>
      <c r="E31" s="54">
        <f>+Detail!E31/Detail!E47</f>
        <v>1.0027076733996781E-3</v>
      </c>
      <c r="F31" s="19"/>
      <c r="G31" s="54">
        <f>+Detail!G31/Detail!G47</f>
        <v>2.9847355516320678E-3</v>
      </c>
      <c r="H31" s="19"/>
      <c r="I31" s="54">
        <f>+Detail!I31/Detail!I47</f>
        <v>1.4222417754128532E-3</v>
      </c>
      <c r="J31" s="19"/>
      <c r="K31" s="54">
        <f>+Detail!K31/Detail!K47</f>
        <v>0</v>
      </c>
      <c r="L31" s="3"/>
    </row>
    <row r="32" spans="1:12" ht="15.75" thickBot="1">
      <c r="A32" s="15" t="s">
        <v>40</v>
      </c>
      <c r="B32" s="16"/>
      <c r="C32" s="56">
        <f>+C20+C21+C22+C28+C29+C31</f>
        <v>0.14931349134626984</v>
      </c>
      <c r="D32" s="31"/>
      <c r="E32" s="56">
        <f>+E20+E21+E22+E28+E29+E31</f>
        <v>0.13939680477172794</v>
      </c>
      <c r="F32" s="31"/>
      <c r="G32" s="56">
        <f>+G20+G21+G22+G28+G29+G31</f>
        <v>0.17691561897217092</v>
      </c>
      <c r="H32" s="31"/>
      <c r="I32" s="53">
        <f>+I20+I21+I22+I28+I29+I31</f>
        <v>0.26785553436942061</v>
      </c>
      <c r="J32" s="27"/>
      <c r="K32" s="53">
        <f>+K20+K21+K22+K28+K29+K31+K30</f>
        <v>0.13903743315508024</v>
      </c>
      <c r="L32" s="3"/>
    </row>
    <row r="33" spans="1:13">
      <c r="A33" s="1" t="s">
        <v>4</v>
      </c>
      <c r="C33" s="54"/>
      <c r="D33" s="19"/>
      <c r="E33" s="54"/>
      <c r="F33" s="19"/>
      <c r="G33" s="54"/>
      <c r="H33" s="19"/>
      <c r="I33" s="54"/>
      <c r="J33" s="19"/>
      <c r="K33" s="54"/>
      <c r="L33" s="3"/>
    </row>
    <row r="34" spans="1:13">
      <c r="A34" t="s">
        <v>41</v>
      </c>
      <c r="C34" s="54">
        <f>+Detail!C34/Detail!C47</f>
        <v>3.9272273985722028E-2</v>
      </c>
      <c r="D34" s="19"/>
      <c r="E34" s="54">
        <f>+Detail!E34/Detail!E47</f>
        <v>3.7477799358749238E-2</v>
      </c>
      <c r="F34" s="19"/>
      <c r="G34" s="54">
        <f>+Detail!G34/Detail!G47</f>
        <v>3.0976341049397907E-2</v>
      </c>
      <c r="H34" s="19"/>
      <c r="I34" s="54">
        <f>+Detail!I34/Detail!I47</f>
        <v>2.7496674324648494E-2</v>
      </c>
      <c r="J34" s="19"/>
      <c r="K34" s="54">
        <f>+Detail!K34/Detail!K47</f>
        <v>3.1016042780748664E-2</v>
      </c>
      <c r="L34" s="3"/>
    </row>
    <row r="35" spans="1:13">
      <c r="A35" t="s">
        <v>42</v>
      </c>
      <c r="C35" s="54">
        <f>+Detail!C35/Detail!C47</f>
        <v>3.4277359065622494E-2</v>
      </c>
      <c r="D35" s="19"/>
      <c r="E35" s="54">
        <f>+Detail!E35/Detail!E47</f>
        <v>1.9968347292197527E-2</v>
      </c>
      <c r="F35" s="19"/>
      <c r="G35" s="54">
        <f>+Detail!G35/Detail!G47</f>
        <v>3.0035111875709442E-2</v>
      </c>
      <c r="H35" s="19"/>
      <c r="I35" s="54">
        <f>+Detail!I35/Detail!I47</f>
        <v>2.1807707222997082E-2</v>
      </c>
      <c r="J35" s="19"/>
      <c r="K35" s="54">
        <f>+Detail!K35/Detail!K47</f>
        <v>2.4598930481283421E-2</v>
      </c>
      <c r="L35" s="3"/>
    </row>
    <row r="36" spans="1:13">
      <c r="A36" t="s">
        <v>43</v>
      </c>
      <c r="C36" s="54">
        <f>+Detail!C36/Detail!C47</f>
        <v>2.7880281975415891E-3</v>
      </c>
      <c r="D36" s="19"/>
      <c r="E36" s="54">
        <f>+Detail!E36/Detail!E47</f>
        <v>5.0651991463842904E-3</v>
      </c>
      <c r="F36" s="19"/>
      <c r="G36" s="54">
        <f>+Detail!G36/Detail!G47</f>
        <v>1.5942744153097249E-3</v>
      </c>
      <c r="H36" s="19"/>
      <c r="I36" s="54">
        <f>+Detail!I36/Detail!I47</f>
        <v>1.4222417754128532E-3</v>
      </c>
      <c r="J36" s="19"/>
      <c r="K36" s="54">
        <f>+Detail!K36/Detail!K47</f>
        <v>1.6042780748663102E-3</v>
      </c>
      <c r="L36" s="3"/>
    </row>
    <row r="37" spans="1:13">
      <c r="A37" t="s">
        <v>44</v>
      </c>
      <c r="C37" s="54">
        <f>+Detail!C37/Detail!C47</f>
        <v>1.383584567460369E-3</v>
      </c>
      <c r="D37" s="19"/>
      <c r="E37" s="54">
        <f>+Detail!E37/Detail!E47</f>
        <v>1.0629768048327438E-3</v>
      </c>
      <c r="F37" s="19"/>
      <c r="G37" s="54">
        <f>+Detail!G37/Detail!G47</f>
        <v>9.12818321913572E-4</v>
      </c>
      <c r="H37" s="19"/>
      <c r="I37" s="54">
        <f>+Detail!I37/Detail!I47</f>
        <v>8.5334506524771189E-4</v>
      </c>
      <c r="J37" s="19"/>
      <c r="K37" s="54">
        <f>+Detail!K37/Detail!K47</f>
        <v>9.6256684491978614E-4</v>
      </c>
      <c r="L37" s="3"/>
    </row>
    <row r="38" spans="1:13">
      <c r="A38" t="s">
        <v>45</v>
      </c>
      <c r="C38" s="54">
        <f>+Detail!C38/Detail!C47</f>
        <v>2.69572894817241E-3</v>
      </c>
      <c r="D38" s="19"/>
      <c r="E38" s="54">
        <f>+Detail!E38/Detail!E47</f>
        <v>2.2929364385952593E-3</v>
      </c>
      <c r="F38" s="19"/>
      <c r="G38" s="54">
        <f>+Detail!G38/Detail!G47</f>
        <v>3.1030608968518488E-3</v>
      </c>
      <c r="H38" s="19"/>
      <c r="I38" s="54">
        <f>+Detail!I38/Detail!I47</f>
        <v>1.8963223672171375E-3</v>
      </c>
      <c r="J38" s="19"/>
      <c r="K38" s="54">
        <f>+Detail!K38/Detail!K47</f>
        <v>2.1390374331550803E-3</v>
      </c>
      <c r="L38" s="3"/>
    </row>
    <row r="39" spans="1:13">
      <c r="A39" t="s">
        <v>46</v>
      </c>
      <c r="C39" s="54">
        <f>+Detail!C39/Detail!C47</f>
        <v>3.4426915600794675E-3</v>
      </c>
      <c r="D39" s="19"/>
      <c r="E39" s="54">
        <f>+Detail!E39/Detail!E47</f>
        <v>3.059901137716928E-3</v>
      </c>
      <c r="F39" s="19"/>
      <c r="G39" s="54">
        <f>+Detail!G39/Detail!G47</f>
        <v>3.9535668786928454E-3</v>
      </c>
      <c r="H39" s="19"/>
      <c r="I39" s="54">
        <f>+Detail!I39/Detail!I47</f>
        <v>2.8444835508257063E-3</v>
      </c>
      <c r="J39" s="19"/>
      <c r="K39" s="54">
        <f>+Detail!K39/Detail!K47</f>
        <v>3.2085561497326204E-3</v>
      </c>
      <c r="L39" s="3"/>
    </row>
    <row r="40" spans="1:13">
      <c r="A40" t="s">
        <v>47</v>
      </c>
      <c r="C40" s="55">
        <f>+Detail!C40/Detail!C47</f>
        <v>2.4062568861059324E-3</v>
      </c>
      <c r="D40" s="38"/>
      <c r="E40" s="55">
        <f>+Detail!E40/Detail!E47</f>
        <v>2.4320994631396445E-4</v>
      </c>
      <c r="F40" s="38"/>
      <c r="G40" s="55">
        <f>+Detail!G40/Detail!G47</f>
        <v>3.1922305365048856E-4</v>
      </c>
      <c r="H40" s="38"/>
      <c r="I40" s="55">
        <f>+Detail!I40/Detail!I47</f>
        <v>4.7408059180428438E-4</v>
      </c>
      <c r="J40" s="38"/>
      <c r="K40" s="55">
        <f>+Detail!K40/Detail!K47</f>
        <v>5.3475935828877007E-4</v>
      </c>
      <c r="L40" s="3"/>
    </row>
    <row r="41" spans="1:13" ht="15.75" thickBot="1">
      <c r="A41" s="15" t="s">
        <v>5</v>
      </c>
      <c r="B41" s="16"/>
      <c r="C41" s="56">
        <f>SUM(C34:C40)</f>
        <v>8.6265923210704282E-2</v>
      </c>
      <c r="D41" s="31"/>
      <c r="E41" s="56">
        <f>SUM(E34:E40)</f>
        <v>6.9170370124789951E-2</v>
      </c>
      <c r="F41" s="31"/>
      <c r="G41" s="56">
        <f>SUM(G34:G40)</f>
        <v>7.0894396491525832E-2</v>
      </c>
      <c r="H41" s="31"/>
      <c r="I41" s="56">
        <f>SUM(I34:I40)</f>
        <v>5.6794854898153266E-2</v>
      </c>
      <c r="J41" s="31"/>
      <c r="K41" s="56">
        <f>SUM(K34:K40)</f>
        <v>6.4064171122994645E-2</v>
      </c>
      <c r="L41" s="3"/>
    </row>
    <row r="42" spans="1:13">
      <c r="A42" t="s">
        <v>48</v>
      </c>
      <c r="C42" s="54">
        <f>+Detail!C42/Detail!C47</f>
        <v>2.6828486872768433E-2</v>
      </c>
      <c r="D42" s="19"/>
      <c r="E42" s="54">
        <f>+Detail!E42/Detail!E47</f>
        <v>2.9928690630398685E-2</v>
      </c>
      <c r="F42" s="19"/>
      <c r="G42" s="54">
        <f>+Detail!G42/Detail!G47</f>
        <v>2.9817561364646632E-2</v>
      </c>
      <c r="H42" s="19"/>
      <c r="I42" s="54">
        <f>+Detail!I42/Detail!I47</f>
        <v>2.6548513141039926E-2</v>
      </c>
      <c r="J42" s="19"/>
      <c r="K42" s="54">
        <f>+Detail!K42/Detail!K47</f>
        <v>2.9946524064171122E-2</v>
      </c>
      <c r="L42" s="3"/>
    </row>
    <row r="43" spans="1:13">
      <c r="A43" t="s">
        <v>49</v>
      </c>
      <c r="C43" s="54">
        <f>+Detail!C43/Detail!C47</f>
        <v>-2.1027280867793355E-5</v>
      </c>
      <c r="D43" s="19"/>
      <c r="E43" s="54">
        <f>+Detail!E43/Detail!E47</f>
        <v>-1.0133747763081852E-4</v>
      </c>
      <c r="F43" s="19"/>
      <c r="G43" s="54">
        <f>+Detail!G43/Detail!G47</f>
        <v>-6.186542779746468E-5</v>
      </c>
      <c r="H43" s="19"/>
      <c r="I43" s="54">
        <f>+Detail!I43/Detail!I47</f>
        <v>0</v>
      </c>
      <c r="J43" s="19"/>
      <c r="K43" s="54">
        <f>+Detail!K43/Detail!K47</f>
        <v>0</v>
      </c>
      <c r="L43" s="3"/>
    </row>
    <row r="44" spans="1:13">
      <c r="A44" t="s">
        <v>50</v>
      </c>
      <c r="C44" s="57">
        <f>+Detail!C44/Detail!C47</f>
        <v>3.2907694558096606E-5</v>
      </c>
      <c r="D44" s="19"/>
      <c r="E44" s="57">
        <f>+Detail!E44/Detail!E47</f>
        <v>0</v>
      </c>
      <c r="F44" s="19"/>
      <c r="G44" s="57">
        <f>+Detail!G44/Detail!G47</f>
        <v>0</v>
      </c>
      <c r="H44" s="19"/>
      <c r="I44" s="57">
        <f>+Detail!I44/Detail!I47</f>
        <v>0</v>
      </c>
      <c r="J44" s="19"/>
      <c r="K44" s="57">
        <f>+Detail!K44/Detail!K47</f>
        <v>0</v>
      </c>
      <c r="L44" s="3"/>
    </row>
    <row r="45" spans="1:13">
      <c r="A45" s="1" t="s">
        <v>51</v>
      </c>
      <c r="C45" s="54">
        <f>+Detail!C45/Detail!C47</f>
        <v>2.6882222089026079E-2</v>
      </c>
      <c r="D45" s="19"/>
      <c r="E45" s="54">
        <f>+Detail!E45/Detail!E47</f>
        <v>2.9928690630398685E-2</v>
      </c>
      <c r="F45" s="19"/>
      <c r="G45" s="54">
        <f>+Detail!G45/Detail!G47</f>
        <v>2.9755993878365906E-2</v>
      </c>
      <c r="H45" s="19"/>
      <c r="I45" s="54">
        <f>+Detail!I45/Detail!I47</f>
        <v>2.6548513141039926E-2</v>
      </c>
      <c r="J45" s="19"/>
      <c r="K45" s="54">
        <f>+Detail!K45/Detail!K47</f>
        <v>2.9946524064171122E-2</v>
      </c>
      <c r="L45" s="3"/>
    </row>
    <row r="46" spans="1:13" ht="15.75" thickBot="1">
      <c r="A46" s="15" t="s">
        <v>52</v>
      </c>
      <c r="B46" s="16"/>
      <c r="C46" s="56">
        <f>+C41+C45</f>
        <v>0.11314814529973036</v>
      </c>
      <c r="D46" s="31"/>
      <c r="E46" s="56">
        <f>+E41+E45</f>
        <v>9.9099060755188637E-2</v>
      </c>
      <c r="F46" s="31"/>
      <c r="G46" s="56">
        <f>+G41+G45</f>
        <v>0.10065039036989173</v>
      </c>
      <c r="H46" s="31"/>
      <c r="I46" s="56">
        <f>+I41+I45</f>
        <v>8.3343368039193191E-2</v>
      </c>
      <c r="J46" s="31"/>
      <c r="K46" s="56">
        <f>+K41+K45</f>
        <v>9.401069518716576E-2</v>
      </c>
      <c r="L46" s="3"/>
    </row>
    <row r="47" spans="1:13" ht="15.75" thickBot="1">
      <c r="A47" s="1" t="s">
        <v>53</v>
      </c>
      <c r="C47" s="58">
        <f>+C14+C15+C16+C20+C21+C22+C28+C29+C31+C46</f>
        <v>0.99999999999999989</v>
      </c>
      <c r="D47" s="22"/>
      <c r="E47" s="58">
        <f>+E14+E15+E16+E20+E21+E22+E28+E29+E31+E46</f>
        <v>0.99989927054723493</v>
      </c>
      <c r="F47" s="22"/>
      <c r="G47" s="58">
        <f>+G14+G15+G16+G20+G21+G22+G28+G29+G31+G46</f>
        <v>1</v>
      </c>
      <c r="H47" s="22"/>
      <c r="I47" s="58">
        <f>+I14+I15+I16+I20+I21+I22+I28+I29+I31+I46</f>
        <v>0.99999999999999989</v>
      </c>
      <c r="J47" s="22"/>
      <c r="K47" s="58">
        <f>+K14+K15+K16+K20+K21+K22+K28+K29+K31+K46+K30</f>
        <v>1</v>
      </c>
      <c r="L47" s="3"/>
      <c r="M47" s="3"/>
    </row>
    <row r="48" spans="1:13" ht="15.75" thickTop="1">
      <c r="A48" s="1"/>
      <c r="C48" s="55"/>
      <c r="D48" s="19"/>
      <c r="E48" s="55"/>
      <c r="F48" s="19"/>
      <c r="G48" s="55"/>
      <c r="H48" s="19"/>
      <c r="I48" s="55"/>
      <c r="J48" s="19"/>
      <c r="K48" s="55"/>
      <c r="L48" s="3"/>
    </row>
    <row r="49" spans="1:12">
      <c r="A49" s="1" t="s">
        <v>6</v>
      </c>
      <c r="C49" s="19"/>
      <c r="D49" s="19"/>
      <c r="E49" s="19"/>
      <c r="F49" s="19"/>
      <c r="G49" s="19"/>
      <c r="H49" s="19"/>
      <c r="I49" s="19"/>
      <c r="J49" s="19"/>
      <c r="K49" s="19"/>
      <c r="L49" s="3"/>
    </row>
    <row r="50" spans="1:12">
      <c r="A50" s="1" t="s">
        <v>7</v>
      </c>
      <c r="C50" s="19"/>
      <c r="D50" s="19"/>
      <c r="E50" s="19"/>
      <c r="F50" s="19"/>
      <c r="G50" s="19"/>
      <c r="H50" s="19"/>
      <c r="I50" s="19"/>
      <c r="J50" s="19"/>
      <c r="K50" s="19"/>
      <c r="L50" s="3"/>
    </row>
    <row r="51" spans="1:12">
      <c r="A51" s="1" t="s">
        <v>8</v>
      </c>
      <c r="C51" s="19"/>
      <c r="D51" s="19"/>
      <c r="E51" s="19"/>
      <c r="F51" s="19"/>
      <c r="G51" s="19"/>
      <c r="H51" s="19"/>
      <c r="I51" s="19"/>
      <c r="J51" s="19"/>
      <c r="K51" s="19"/>
      <c r="L51" s="3"/>
    </row>
    <row r="52" spans="1:12">
      <c r="A52" t="s">
        <v>54</v>
      </c>
      <c r="C52" s="54">
        <f>+Detail!C52/Detail!C134</f>
        <v>7.8071451701254194E-2</v>
      </c>
      <c r="D52" s="19"/>
      <c r="E52" s="54">
        <f>+Detail!E52/Detail!E134</f>
        <v>5.6479515845673567E-2</v>
      </c>
      <c r="F52" s="19"/>
      <c r="G52" s="54">
        <f>+Detail!G52/Detail!G134</f>
        <v>4.0096375801115781E-2</v>
      </c>
      <c r="H52" s="19"/>
      <c r="I52" s="54">
        <f>+Detail!I52/Detail!I134</f>
        <v>5.1354936516960395E-2</v>
      </c>
      <c r="J52" s="19"/>
      <c r="K52" s="54">
        <f>+Detail!K52/Detail!K134</f>
        <v>2.5723472668810289E-2</v>
      </c>
      <c r="L52" s="3"/>
    </row>
    <row r="53" spans="1:12">
      <c r="A53" t="s">
        <v>55</v>
      </c>
      <c r="C53" s="54">
        <f>+Detail!C53/Detail!C134</f>
        <v>9.5909214625171275E-3</v>
      </c>
      <c r="D53" s="19"/>
      <c r="E53" s="54">
        <f>+Detail!E53/Detail!E134</f>
        <v>8.6645708320662804E-3</v>
      </c>
      <c r="F53" s="19"/>
      <c r="G53" s="54">
        <f>+Detail!G53/Detail!G134</f>
        <v>8.7645641532336539E-3</v>
      </c>
      <c r="H53" s="19"/>
      <c r="I53" s="54">
        <f>+Detail!I53/Detail!I134</f>
        <v>7.8643168466931961E-3</v>
      </c>
      <c r="J53" s="19"/>
      <c r="K53" s="54">
        <f>+Detail!K53/Detail!K134</f>
        <v>8.8960342979635589E-3</v>
      </c>
      <c r="L53" s="3"/>
    </row>
    <row r="54" spans="1:12">
      <c r="A54" t="s">
        <v>56</v>
      </c>
      <c r="C54" s="54">
        <f>+Detail!C54/Detail!C134</f>
        <v>9.1766203019996145E-3</v>
      </c>
      <c r="D54" s="19"/>
      <c r="E54" s="54">
        <f>+Detail!E54/Detail!E134</f>
        <v>1.0035897485091714E-2</v>
      </c>
      <c r="F54" s="19"/>
      <c r="G54" s="54">
        <f>+Detail!G54/Detail!G134</f>
        <v>6.4390302641948415E-3</v>
      </c>
      <c r="H54" s="19"/>
      <c r="I54" s="54">
        <f>+Detail!I54/Detail!I134</f>
        <v>6.632556376729202E-3</v>
      </c>
      <c r="J54" s="19"/>
      <c r="K54" s="54">
        <f>+Detail!K54/Detail!K134</f>
        <v>6.4308681672025723E-3</v>
      </c>
      <c r="L54" s="3"/>
    </row>
    <row r="55" spans="1:12">
      <c r="A55" t="s">
        <v>57</v>
      </c>
      <c r="C55" s="54">
        <f>+Detail!C55/Detail!C134</f>
        <v>1.1590519039936709E-2</v>
      </c>
      <c r="D55" s="19"/>
      <c r="E55" s="54">
        <f>+Detail!E55/Detail!E134</f>
        <v>1.1553676197387249E-2</v>
      </c>
      <c r="F55" s="19"/>
      <c r="G55" s="54">
        <f>+Detail!G55/Detail!G134</f>
        <v>4.6800966338353895E-3</v>
      </c>
      <c r="H55" s="19"/>
      <c r="I55" s="54">
        <f>+Detail!I55/Detail!I134</f>
        <v>9.010801591813531E-3</v>
      </c>
      <c r="J55" s="19"/>
      <c r="K55" s="54">
        <f>+Detail!K55/Detail!K134</f>
        <v>1.0718113612004287E-2</v>
      </c>
      <c r="L55" s="3"/>
    </row>
    <row r="56" spans="1:12">
      <c r="A56" t="s">
        <v>58</v>
      </c>
      <c r="C56" s="54">
        <f>+Detail!C56/Detail!C134</f>
        <v>1.8277863218655195E-4</v>
      </c>
      <c r="D56" s="19"/>
      <c r="E56" s="54">
        <f>+Detail!E56/Detail!E134</f>
        <v>3.2549506276201599E-4</v>
      </c>
      <c r="F56" s="19"/>
      <c r="G56" s="54">
        <f>+Detail!G56/Detail!G134</f>
        <v>1.9137541944008713E-4</v>
      </c>
      <c r="H56" s="19"/>
      <c r="I56" s="54">
        <f>+Detail!I56/Detail!I134</f>
        <v>3.297328027288232E-3</v>
      </c>
      <c r="J56" s="19"/>
      <c r="K56" s="54">
        <f>+Detail!K56/Detail!K134</f>
        <v>1.6077170418006431E-3</v>
      </c>
      <c r="L56" s="3"/>
    </row>
    <row r="57" spans="1:12">
      <c r="A57" t="s">
        <v>59</v>
      </c>
      <c r="C57" s="54">
        <f>+Detail!C57/Detail!C134</f>
        <v>1.5443921640542134E-2</v>
      </c>
      <c r="D57" s="19"/>
      <c r="E57" s="54">
        <f>+Detail!E57/Detail!E134</f>
        <v>1.1737930022539549E-2</v>
      </c>
      <c r="F57" s="19"/>
      <c r="G57" s="54">
        <f>+Detail!G57/Detail!G134</f>
        <v>9.0376504259178231E-3</v>
      </c>
      <c r="H57" s="19"/>
      <c r="I57" s="54">
        <f>+Detail!I57/Detail!I134</f>
        <v>5.6850483229107449E-3</v>
      </c>
      <c r="J57" s="19"/>
      <c r="K57" s="54">
        <f>+Detail!K57/Detail!K134</f>
        <v>1.2861736334405145E-3</v>
      </c>
      <c r="L57" s="3"/>
    </row>
    <row r="58" spans="1:12">
      <c r="A58" t="s">
        <v>60</v>
      </c>
      <c r="C58" s="57">
        <f>+Detail!C58/Detail!C134</f>
        <v>5.9809419270490938E-3</v>
      </c>
      <c r="D58" s="19"/>
      <c r="E58" s="57">
        <f>+Detail!E58/Detail!E134</f>
        <v>4.5589820569758898E-3</v>
      </c>
      <c r="F58" s="19"/>
      <c r="G58" s="57">
        <f>+Detail!G58/Detail!G134</f>
        <v>3.6662369679252646E-4</v>
      </c>
      <c r="H58" s="19"/>
      <c r="I58" s="57">
        <f>+Detail!I58/Detail!I134</f>
        <v>5.4955467121470536E-3</v>
      </c>
      <c r="J58" s="19"/>
      <c r="K58" s="57">
        <f>+Detail!K58/Detail!K134</f>
        <v>4.2872454448017148E-3</v>
      </c>
      <c r="L58" s="3"/>
    </row>
    <row r="59" spans="1:12">
      <c r="A59" s="1" t="s">
        <v>61</v>
      </c>
      <c r="C59" s="52">
        <f>SUM(C52:C58)</f>
        <v>0.13003715470548544</v>
      </c>
      <c r="D59" s="42"/>
      <c r="E59" s="52">
        <f>SUM(E52:E58)</f>
        <v>0.10335606750249626</v>
      </c>
      <c r="F59" s="42"/>
      <c r="G59" s="52">
        <f>SUM(G52:G58)</f>
        <v>6.9575716394530113E-2</v>
      </c>
      <c r="H59" s="42"/>
      <c r="I59" s="52">
        <f>SUM(I52:I58)</f>
        <v>8.9340534394542342E-2</v>
      </c>
      <c r="J59" s="42"/>
      <c r="K59" s="52">
        <f>SUM(K52:K58)</f>
        <v>5.8949624866023578E-2</v>
      </c>
      <c r="L59" s="3"/>
    </row>
    <row r="60" spans="1:12">
      <c r="A60" s="1" t="s">
        <v>9</v>
      </c>
      <c r="C60" s="54"/>
      <c r="D60" s="19"/>
      <c r="E60" s="54"/>
      <c r="F60" s="19"/>
      <c r="G60" s="54"/>
      <c r="H60" s="19"/>
      <c r="I60" s="54"/>
      <c r="J60" s="19"/>
      <c r="K60" s="54"/>
      <c r="L60" s="3"/>
    </row>
    <row r="61" spans="1:12">
      <c r="A61" t="s">
        <v>62</v>
      </c>
      <c r="C61" s="54">
        <f>+Detail!C61/Detail!C134</f>
        <v>2.1582326113176651E-2</v>
      </c>
      <c r="D61" s="19"/>
      <c r="E61" s="54">
        <f>+Detail!E61/Detail!E134</f>
        <v>2.5357950815686276E-2</v>
      </c>
      <c r="F61" s="19"/>
      <c r="G61" s="54">
        <f>+Detail!G61/Detail!G134</f>
        <v>1.7223787749607842E-2</v>
      </c>
      <c r="H61" s="19"/>
      <c r="I61" s="54">
        <f>+Detail!I61/Detail!I134</f>
        <v>2.8425241614553724E-2</v>
      </c>
      <c r="J61" s="19"/>
      <c r="K61" s="54">
        <f>+Detail!K61/Detail!K134</f>
        <v>1.414790996784566E-2</v>
      </c>
      <c r="L61" s="3"/>
    </row>
    <row r="62" spans="1:12">
      <c r="A62" t="s">
        <v>63</v>
      </c>
      <c r="C62" s="54">
        <f>+Detail!C62/Detail!C134</f>
        <v>2.2519021317418406E-3</v>
      </c>
      <c r="D62" s="19"/>
      <c r="E62" s="54">
        <f>+Detail!E62/Detail!E134</f>
        <v>2.1669455682127529E-3</v>
      </c>
      <c r="F62" s="19"/>
      <c r="G62" s="54">
        <f>+Detail!G62/Detail!G134</f>
        <v>2.4782041674685442E-3</v>
      </c>
      <c r="H62" s="19"/>
      <c r="I62" s="54">
        <f>+Detail!I62/Detail!I134</f>
        <v>2.3687701345461438E-3</v>
      </c>
      <c r="J62" s="19"/>
      <c r="K62" s="54">
        <f>+Detail!K62/Detail!K134</f>
        <v>2.1436227224008574E-3</v>
      </c>
      <c r="L62" s="3"/>
    </row>
    <row r="63" spans="1:12">
      <c r="A63" t="s">
        <v>64</v>
      </c>
      <c r="C63" s="54">
        <f>+Detail!C63/Detail!C134</f>
        <v>3.6477340982699778E-3</v>
      </c>
      <c r="D63" s="19"/>
      <c r="E63" s="54">
        <f>+Detail!E63/Detail!E134</f>
        <v>1.0266768999054614E-3</v>
      </c>
      <c r="F63" s="19"/>
      <c r="G63" s="54">
        <f>+Detail!G63/Detail!G134</f>
        <v>3.084584709964101E-3</v>
      </c>
      <c r="H63" s="19"/>
      <c r="I63" s="54">
        <f>+Detail!I63/Detail!I134</f>
        <v>4.7375402690922877E-3</v>
      </c>
      <c r="J63" s="19"/>
      <c r="K63" s="54">
        <f>+Detail!K63/Detail!K134</f>
        <v>2.1436227224008574E-3</v>
      </c>
      <c r="L63" s="3"/>
    </row>
    <row r="64" spans="1:12">
      <c r="A64" t="s">
        <v>66</v>
      </c>
      <c r="C64" s="55">
        <f>+Detail!C64/Detail!C134</f>
        <v>3.3357512062357759E-3</v>
      </c>
      <c r="D64" s="19"/>
      <c r="E64" s="55">
        <f>+Detail!E64/Detail!E134</f>
        <v>5.2758481565325028E-3</v>
      </c>
      <c r="F64" s="19"/>
      <c r="G64" s="55">
        <f>+Detail!G64/Detail!G134</f>
        <v>3.3071392707736407E-3</v>
      </c>
      <c r="H64" s="19"/>
      <c r="I64" s="55">
        <f>+Detail!I64/Detail!I134</f>
        <v>6.632556376729202E-3</v>
      </c>
      <c r="J64" s="19"/>
      <c r="K64" s="55">
        <f>+Detail!K64/Detail!K134</f>
        <v>7.2883172561629154E-3</v>
      </c>
      <c r="L64" s="3"/>
    </row>
    <row r="65" spans="1:12">
      <c r="A65" t="s">
        <v>128</v>
      </c>
      <c r="C65" s="57">
        <f>+Detail!C65/Detail!C134</f>
        <v>0</v>
      </c>
      <c r="D65" s="19"/>
      <c r="E65" s="57">
        <f>+Detail!E65/Detail!E134</f>
        <v>5.7885184196122801E-3</v>
      </c>
      <c r="F65" s="19"/>
      <c r="G65" s="57">
        <f>+Detail!G65/Detail!G134</f>
        <v>9.4827595475369011E-4</v>
      </c>
      <c r="H65" s="19"/>
      <c r="I65" s="57">
        <f>+Detail!I65/Detail!I134</f>
        <v>3.316278188364601E-3</v>
      </c>
      <c r="J65" s="19"/>
      <c r="K65" s="57">
        <f>+Detail!K65/Detail!K134</f>
        <v>1.0718113612004287E-3</v>
      </c>
      <c r="L65" s="3"/>
    </row>
    <row r="66" spans="1:12">
      <c r="A66" s="1" t="s">
        <v>65</v>
      </c>
      <c r="C66" s="54">
        <f>SUM(C61:C65)</f>
        <v>3.0817713549424246E-2</v>
      </c>
      <c r="D66" s="19"/>
      <c r="E66" s="54">
        <f>SUM(E61:E65)</f>
        <v>3.9615939859949274E-2</v>
      </c>
      <c r="F66" s="19"/>
      <c r="G66" s="54">
        <f>SUM(G61:G65)</f>
        <v>2.7041991852567816E-2</v>
      </c>
      <c r="H66" s="19"/>
      <c r="I66" s="54">
        <f>SUM(I61:I65)</f>
        <v>4.5480386583285959E-2</v>
      </c>
      <c r="J66" s="19"/>
      <c r="K66" s="54">
        <f>SUM(K61:K65)</f>
        <v>2.6795284030010722E-2</v>
      </c>
      <c r="L66" s="3"/>
    </row>
    <row r="67" spans="1:12" ht="15.75" thickBot="1">
      <c r="A67" s="15" t="s">
        <v>67</v>
      </c>
      <c r="B67" s="16" t="s">
        <v>150</v>
      </c>
      <c r="C67" s="53">
        <f>+C59+C66</f>
        <v>0.16085486825490969</v>
      </c>
      <c r="D67" s="31"/>
      <c r="E67" s="56">
        <f>+E59+E66</f>
        <v>0.14297200736244553</v>
      </c>
      <c r="F67" s="31"/>
      <c r="G67" s="56">
        <f>+G59+G66</f>
        <v>9.6617708247097922E-2</v>
      </c>
      <c r="H67" s="31"/>
      <c r="I67" s="56">
        <f>+I59+I66</f>
        <v>0.1348209209778283</v>
      </c>
      <c r="J67" s="31"/>
      <c r="K67" s="53">
        <f>+K59+K66</f>
        <v>8.5744908896034297E-2</v>
      </c>
      <c r="L67" s="3"/>
    </row>
    <row r="68" spans="1:12">
      <c r="A68" s="1" t="s">
        <v>10</v>
      </c>
      <c r="C68" s="54"/>
      <c r="D68" s="19"/>
      <c r="E68" s="54"/>
      <c r="F68" s="19"/>
      <c r="G68" s="54"/>
      <c r="H68" s="19"/>
      <c r="I68" s="54"/>
      <c r="J68" s="19"/>
      <c r="K68" s="54"/>
      <c r="L68" s="3"/>
    </row>
    <row r="69" spans="1:12">
      <c r="A69" t="s">
        <v>68</v>
      </c>
      <c r="C69" s="52">
        <f>+Detail!C69/Detail!C134</f>
        <v>0.54847040336496244</v>
      </c>
      <c r="D69" s="19"/>
      <c r="E69" s="54">
        <f>+Detail!E69/Detail!E134</f>
        <v>0.54586468882247263</v>
      </c>
      <c r="F69" s="19"/>
      <c r="G69" s="54">
        <f>+Detail!G69/Detail!G134</f>
        <v>0.53787351805003503</v>
      </c>
      <c r="H69" s="19"/>
      <c r="I69" s="54">
        <f>+Detail!I69/Detail!I134</f>
        <v>0.45290884972522266</v>
      </c>
      <c r="J69" s="19"/>
      <c r="K69" s="52">
        <f>+Detail!K69/Detail!K134</f>
        <v>0.49410503751339763</v>
      </c>
      <c r="L69" s="3"/>
    </row>
    <row r="70" spans="1:12">
      <c r="A70" t="s">
        <v>69</v>
      </c>
      <c r="C70" s="54">
        <f>+Detail!C70/Detail!C134</f>
        <v>4.1732207445941916E-2</v>
      </c>
      <c r="D70" s="19"/>
      <c r="E70" s="54">
        <f>+Detail!E70/Detail!E134</f>
        <v>4.122815565028868E-2</v>
      </c>
      <c r="F70" s="19"/>
      <c r="G70" s="54">
        <f>+Detail!G70/Detail!G134</f>
        <v>4.1180119749405712E-2</v>
      </c>
      <c r="H70" s="19"/>
      <c r="I70" s="54">
        <f>+Detail!I70/Detail!I134</f>
        <v>3.393026340723896E-2</v>
      </c>
      <c r="J70" s="19"/>
      <c r="K70" s="54">
        <f>+Detail!K70/Detail!K134</f>
        <v>3.7942122186495175E-2</v>
      </c>
      <c r="L70" s="3"/>
    </row>
    <row r="71" spans="1:12">
      <c r="A71" t="s">
        <v>70</v>
      </c>
      <c r="C71" s="54">
        <f>+Detail!C71/Detail!C134</f>
        <v>6.3743578650384269E-2</v>
      </c>
      <c r="D71" s="19"/>
      <c r="E71" s="54">
        <f>+Detail!E71/Detail!E134</f>
        <v>6.8013964836298041E-2</v>
      </c>
      <c r="F71" s="19"/>
      <c r="G71" s="54">
        <f>+Detail!G71/Detail!G134</f>
        <v>9.8280954167737328E-2</v>
      </c>
      <c r="H71" s="19"/>
      <c r="I71" s="54">
        <f>+Detail!I71/Detail!I134</f>
        <v>0.12886109531931023</v>
      </c>
      <c r="J71" s="19"/>
      <c r="K71" s="52">
        <f>+Detail!K71/Detail!K134</f>
        <v>0.14576634512325831</v>
      </c>
      <c r="L71" s="3"/>
    </row>
    <row r="72" spans="1:12">
      <c r="A72" t="s">
        <v>71</v>
      </c>
      <c r="C72" s="55">
        <f>+Detail!C72/Detail!C134</f>
        <v>1.6411729502818408E-2</v>
      </c>
      <c r="D72" s="19"/>
      <c r="E72" s="55">
        <f>+Detail!E72/Detail!E134</f>
        <v>1.0741575339333781E-2</v>
      </c>
      <c r="F72" s="19"/>
      <c r="G72" s="55">
        <f>+Detail!G72/Detail!G134</f>
        <v>1.0965381476794656E-2</v>
      </c>
      <c r="H72" s="19"/>
      <c r="I72" s="55">
        <f>+Detail!I72/Detail!I134</f>
        <v>1.6676141747204852E-2</v>
      </c>
      <c r="J72" s="19"/>
      <c r="K72" s="55">
        <f>+Detail!K72/Detail!K134</f>
        <v>1.8863879957127544E-2</v>
      </c>
      <c r="L72" s="3"/>
    </row>
    <row r="73" spans="1:12" ht="15.75" thickBot="1">
      <c r="A73" s="15" t="s">
        <v>72</v>
      </c>
      <c r="B73" s="16" t="s">
        <v>150</v>
      </c>
      <c r="C73" s="56">
        <f>SUM(C69:C72)</f>
        <v>0.67035791896410712</v>
      </c>
      <c r="D73" s="31"/>
      <c r="E73" s="56">
        <f>SUM(E69:E72)</f>
        <v>0.66584838464839313</v>
      </c>
      <c r="F73" s="31"/>
      <c r="G73" s="56">
        <f>SUM(G69:G72)</f>
        <v>0.68829997344397276</v>
      </c>
      <c r="H73" s="31"/>
      <c r="I73" s="56">
        <f>SUM(I69:I72)</f>
        <v>0.63237635019897676</v>
      </c>
      <c r="J73" s="31"/>
      <c r="K73" s="56">
        <f>SUM(K69:K72)</f>
        <v>0.69667738478027863</v>
      </c>
      <c r="L73" s="3"/>
    </row>
    <row r="74" spans="1:12">
      <c r="A74" s="1" t="s">
        <v>11</v>
      </c>
      <c r="C74" s="54"/>
      <c r="D74" s="19"/>
      <c r="E74" s="54"/>
      <c r="F74" s="19"/>
      <c r="G74" s="54"/>
      <c r="H74" s="19"/>
      <c r="I74" s="54"/>
      <c r="J74" s="19"/>
      <c r="K74" s="54"/>
      <c r="L74" s="3"/>
    </row>
    <row r="75" spans="1:12">
      <c r="A75" t="s">
        <v>73</v>
      </c>
      <c r="C75" s="54">
        <f>+Detail!C75/Detail!C134</f>
        <v>1.0154978363418857E-3</v>
      </c>
      <c r="D75" s="19"/>
      <c r="E75" s="54">
        <f>+Detail!E75/Detail!E134</f>
        <v>1.0100499242296805E-3</v>
      </c>
      <c r="F75" s="19"/>
      <c r="G75" s="54">
        <f>+Detail!G75/Detail!G134</f>
        <v>4.3790566481992973E-3</v>
      </c>
      <c r="H75" s="19"/>
      <c r="I75" s="54">
        <f>+Detail!I75/Detail!I134</f>
        <v>6.1588023498199739E-3</v>
      </c>
      <c r="J75" s="19"/>
      <c r="K75" s="54">
        <f>+Detail!K75/Detail!K134</f>
        <v>6.9667738478027871E-3</v>
      </c>
      <c r="L75" s="3"/>
    </row>
    <row r="76" spans="1:12">
      <c r="A76" t="s">
        <v>74</v>
      </c>
      <c r="C76" s="54">
        <f>+Detail!C76/Detail!C134</f>
        <v>1.7991547720581718E-3</v>
      </c>
      <c r="D76" s="19"/>
      <c r="E76" s="54">
        <f>+Detail!E76/Detail!E134</f>
        <v>7.6720284398565819E-4</v>
      </c>
      <c r="F76" s="19"/>
      <c r="G76" s="54">
        <f>+Detail!G76/Detail!G134</f>
        <v>1.0213856655510269E-3</v>
      </c>
      <c r="H76" s="19"/>
      <c r="I76" s="54">
        <f>+Detail!I76/Detail!I134</f>
        <v>2.8425241614553724E-3</v>
      </c>
      <c r="J76" s="19"/>
      <c r="K76" s="54">
        <f>+Detail!K76/Detail!K134</f>
        <v>3.2154340836012861E-3</v>
      </c>
      <c r="L76" s="3"/>
    </row>
    <row r="77" spans="1:12">
      <c r="A77" t="s">
        <v>75</v>
      </c>
      <c r="C77" s="54">
        <f>+Detail!C77/Detail!C134</f>
        <v>1.8224069279216542E-4</v>
      </c>
      <c r="D77" s="19"/>
      <c r="E77" s="54">
        <f>+Detail!E77/Detail!E134</f>
        <v>1.0359486402355696E-4</v>
      </c>
      <c r="F77" s="19"/>
      <c r="G77" s="54">
        <f>+Detail!G77/Detail!G134</f>
        <v>0</v>
      </c>
      <c r="H77" s="19"/>
      <c r="I77" s="54">
        <f>+Detail!I77/Detail!I134</f>
        <v>2.8425241614553724E-3</v>
      </c>
      <c r="J77" s="19"/>
      <c r="K77" s="54">
        <f>+Detail!K77/Detail!K134</f>
        <v>3.2154340836012861E-3</v>
      </c>
      <c r="L77" s="3"/>
    </row>
    <row r="78" spans="1:12">
      <c r="A78" t="s">
        <v>76</v>
      </c>
      <c r="C78" s="54">
        <f>+Detail!C78/Detail!C134</f>
        <v>5.5708564548467723E-4</v>
      </c>
      <c r="D78" s="19"/>
      <c r="E78" s="54">
        <f>+Detail!E78/Detail!E134</f>
        <v>7.3958445323697784E-4</v>
      </c>
      <c r="F78" s="19"/>
      <c r="G78" s="54">
        <f>+Detail!G78/Detail!G134</f>
        <v>2.2739270343583385E-3</v>
      </c>
      <c r="H78" s="19"/>
      <c r="I78" s="54">
        <f>+Detail!I78/Detail!I134</f>
        <v>2.3687701345461438E-3</v>
      </c>
      <c r="J78" s="19"/>
      <c r="K78" s="54">
        <f>+Detail!K78/Detail!K134</f>
        <v>2.6795284030010718E-3</v>
      </c>
      <c r="L78" s="3"/>
    </row>
    <row r="79" spans="1:12">
      <c r="A79" t="s">
        <v>77</v>
      </c>
      <c r="C79" s="54">
        <f>+Detail!C79/Detail!C134</f>
        <v>4.0070995704301433E-3</v>
      </c>
      <c r="D79" s="19"/>
      <c r="E79" s="54">
        <f>+Detail!E79/Detail!E134</f>
        <v>5.9256262221474582E-3</v>
      </c>
      <c r="F79" s="19"/>
      <c r="G79" s="54">
        <f>+Detail!G79/Detail!G134</f>
        <v>6.8078042465990543E-3</v>
      </c>
      <c r="H79" s="19"/>
      <c r="I79" s="54">
        <f>+Detail!I79/Detail!I134</f>
        <v>6.632556376729202E-3</v>
      </c>
      <c r="J79" s="19"/>
      <c r="K79" s="54">
        <f>+Detail!K79/Detail!K134</f>
        <v>7.502679528403001E-3</v>
      </c>
      <c r="L79" s="3"/>
    </row>
    <row r="80" spans="1:12">
      <c r="A80" t="s">
        <v>78</v>
      </c>
      <c r="C80" s="55">
        <f>+Detail!C80/Detail!C134</f>
        <v>9.0415975140085997E-3</v>
      </c>
      <c r="D80" s="19"/>
      <c r="E80" s="55">
        <f>+Detail!E80/Detail!E134</f>
        <v>6.95212701078408E-3</v>
      </c>
      <c r="F80" s="19"/>
      <c r="G80" s="55">
        <f>+Detail!G80/Detail!G134</f>
        <v>1.5673431823581968E-2</v>
      </c>
      <c r="H80" s="19"/>
      <c r="I80" s="55">
        <f>+Detail!I80/Detail!I134</f>
        <v>6.632556376729202E-3</v>
      </c>
      <c r="J80" s="19"/>
      <c r="K80" s="55">
        <f>+Detail!K80/Detail!K134</f>
        <v>7.502679528403001E-3</v>
      </c>
      <c r="L80" s="3"/>
    </row>
    <row r="81" spans="1:12" ht="15.75" thickBot="1">
      <c r="A81" s="15" t="s">
        <v>79</v>
      </c>
      <c r="B81" s="16" t="s">
        <v>150</v>
      </c>
      <c r="C81" s="56">
        <f>SUM(C75:C80)</f>
        <v>1.6602676031115642E-2</v>
      </c>
      <c r="D81" s="31"/>
      <c r="E81" s="56">
        <f>SUM(E75:E80)</f>
        <v>1.5498185318407413E-2</v>
      </c>
      <c r="F81" s="31"/>
      <c r="G81" s="56">
        <f>SUM(G75:G80)</f>
        <v>3.0155605418289686E-2</v>
      </c>
      <c r="H81" s="31"/>
      <c r="I81" s="56">
        <f>SUM(I75:I80)</f>
        <v>2.7477733560735264E-2</v>
      </c>
      <c r="J81" s="31"/>
      <c r="K81" s="56">
        <f>SUM(K75:K80)</f>
        <v>3.108252947481243E-2</v>
      </c>
      <c r="L81" s="3"/>
    </row>
    <row r="82" spans="1:12">
      <c r="A82" s="1" t="s">
        <v>12</v>
      </c>
      <c r="C82" s="54"/>
      <c r="D82" s="19"/>
      <c r="E82" s="54"/>
      <c r="F82" s="19"/>
      <c r="G82" s="54"/>
      <c r="H82" s="19"/>
      <c r="I82" s="54"/>
      <c r="J82" s="19"/>
      <c r="K82" s="54"/>
      <c r="L82" s="3"/>
    </row>
    <row r="83" spans="1:12">
      <c r="A83" s="1" t="s">
        <v>13</v>
      </c>
      <c r="C83" s="54"/>
      <c r="D83" s="19"/>
      <c r="E83" s="54"/>
      <c r="F83" s="19"/>
      <c r="G83" s="54"/>
      <c r="H83" s="19"/>
      <c r="I83" s="54"/>
      <c r="J83" s="19"/>
      <c r="K83" s="54"/>
      <c r="L83" s="3"/>
    </row>
    <row r="84" spans="1:12">
      <c r="A84" t="s">
        <v>80</v>
      </c>
      <c r="C84" s="54">
        <f>+Detail!C84/Detail!C134</f>
        <v>9.3557541203303227E-5</v>
      </c>
      <c r="D84" s="19"/>
      <c r="E84" s="54">
        <f>+Detail!E84/Detail!E134</f>
        <v>2.0718972804711393E-4</v>
      </c>
      <c r="F84" s="19"/>
      <c r="G84" s="54">
        <f>+Detail!G84/Detail!G134</f>
        <v>3.9780283816197885E-3</v>
      </c>
      <c r="H84" s="19"/>
      <c r="I84" s="54">
        <f>+Detail!I84/Detail!I134</f>
        <v>9.475080538184574E-4</v>
      </c>
      <c r="J84" s="19"/>
      <c r="K84" s="54">
        <f>+Detail!K84/Detail!K134</f>
        <v>1.0718113612004287E-3</v>
      </c>
      <c r="L84" s="3"/>
    </row>
    <row r="85" spans="1:12">
      <c r="A85" t="s">
        <v>81</v>
      </c>
      <c r="C85" s="55">
        <f>+Detail!C85/Detail!C134</f>
        <v>2.1891937680533559E-4</v>
      </c>
      <c r="D85" s="19"/>
      <c r="E85" s="55">
        <f>+Detail!E85/Detail!E134</f>
        <v>0</v>
      </c>
      <c r="F85" s="19"/>
      <c r="G85" s="55">
        <f>+Detail!G85/Detail!G134</f>
        <v>4.1070455183209712E-4</v>
      </c>
      <c r="H85" s="19"/>
      <c r="I85" s="55">
        <f>+Detail!I85/Detail!I134</f>
        <v>4.737540269092287E-4</v>
      </c>
      <c r="J85" s="19"/>
      <c r="K85" s="55">
        <f>+Detail!K85/Detail!K134</f>
        <v>5.3590568060021436E-4</v>
      </c>
      <c r="L85" s="3"/>
    </row>
    <row r="86" spans="1:12" ht="15.75" thickBot="1">
      <c r="A86" s="15" t="s">
        <v>82</v>
      </c>
      <c r="B86" s="16"/>
      <c r="C86" s="56">
        <f>+C84+C85</f>
        <v>3.1247691800863884E-4</v>
      </c>
      <c r="D86" s="31"/>
      <c r="E86" s="56">
        <f>+E84+E85</f>
        <v>2.0718972804711393E-4</v>
      </c>
      <c r="F86" s="31"/>
      <c r="G86" s="56">
        <f>+G84+G85</f>
        <v>4.3887329334518855E-3</v>
      </c>
      <c r="H86" s="31"/>
      <c r="I86" s="56">
        <f>+I84+I85</f>
        <v>1.4212620807276862E-3</v>
      </c>
      <c r="J86" s="31"/>
      <c r="K86" s="56">
        <f>+K84+K85</f>
        <v>1.6077170418006431E-3</v>
      </c>
      <c r="L86" s="3"/>
    </row>
    <row r="87" spans="1:12">
      <c r="A87" s="1" t="s">
        <v>14</v>
      </c>
      <c r="C87" s="54"/>
      <c r="D87" s="19"/>
      <c r="E87" s="54"/>
      <c r="F87" s="19"/>
      <c r="G87" s="54"/>
      <c r="H87" s="19"/>
      <c r="I87" s="54"/>
      <c r="J87" s="19"/>
      <c r="K87" s="54"/>
      <c r="L87" s="3"/>
    </row>
    <row r="88" spans="1:12">
      <c r="A88" t="s">
        <v>83</v>
      </c>
      <c r="C88" s="54">
        <f>+Detail!C88/Detail!C134</f>
        <v>1.198836364632799E-2</v>
      </c>
      <c r="D88" s="19"/>
      <c r="E88" s="54">
        <f>+Detail!E88/Detail!E134</f>
        <v>1.2286350873193857E-2</v>
      </c>
      <c r="F88" s="19"/>
      <c r="G88" s="54">
        <f>+Detail!G88/Detail!G134</f>
        <v>1.2579170828365278E-2</v>
      </c>
      <c r="H88" s="19"/>
      <c r="I88" s="54">
        <f>+Detail!I88/Detail!I134</f>
        <v>1.2317604699639948E-2</v>
      </c>
      <c r="J88" s="19"/>
      <c r="K88" s="54">
        <f>+Detail!K88/Detail!K134</f>
        <v>1.2540192926045015E-2</v>
      </c>
      <c r="L88" s="3"/>
    </row>
    <row r="89" spans="1:12">
      <c r="A89" t="s">
        <v>84</v>
      </c>
      <c r="C89" s="57">
        <f>+Detail!C89/Detail!C134</f>
        <v>2.2236218892940926E-3</v>
      </c>
      <c r="D89" s="19"/>
      <c r="E89" s="57">
        <f>+Detail!E89/Detail!E134</f>
        <v>1.4300442219539852E-3</v>
      </c>
      <c r="F89" s="19"/>
      <c r="G89" s="57">
        <f>+Detail!G89/Detail!G134</f>
        <v>1.8298930555451028E-3</v>
      </c>
      <c r="H89" s="19"/>
      <c r="I89" s="57">
        <f>+Detail!I89/Detail!I134</f>
        <v>1.8950161076369148E-3</v>
      </c>
      <c r="J89" s="19"/>
      <c r="K89" s="57">
        <f>+Detail!K89/Detail!K134</f>
        <v>3.0010718113612006E-3</v>
      </c>
      <c r="L89" s="3"/>
    </row>
    <row r="90" spans="1:12">
      <c r="A90" s="1" t="s">
        <v>85</v>
      </c>
      <c r="C90" s="54">
        <f>+C88+C89</f>
        <v>1.4211985535622081E-2</v>
      </c>
      <c r="D90" s="19"/>
      <c r="E90" s="54">
        <f>+E88+E89</f>
        <v>1.3716395095147842E-2</v>
      </c>
      <c r="F90" s="19"/>
      <c r="G90" s="54">
        <f>+G88+G89</f>
        <v>1.440906388391038E-2</v>
      </c>
      <c r="H90" s="19"/>
      <c r="I90" s="54">
        <f>+I88+I89</f>
        <v>1.4212620807276862E-2</v>
      </c>
      <c r="J90" s="19"/>
      <c r="K90" s="54">
        <f>+K88+K89</f>
        <v>1.5541264737406215E-2</v>
      </c>
      <c r="L90" s="3"/>
    </row>
    <row r="91" spans="1:12">
      <c r="A91" t="s">
        <v>86</v>
      </c>
      <c r="C91" s="55">
        <f>+Detail!C91/Detail!C134</f>
        <v>6.1936804899964792E-3</v>
      </c>
      <c r="D91" s="19"/>
      <c r="E91" s="55">
        <f>+Detail!E91/Detail!E134</f>
        <v>5.0004412105258758E-3</v>
      </c>
      <c r="F91" s="19"/>
      <c r="G91" s="55">
        <f>+Detail!G91/Detail!G134</f>
        <v>9.568770972004356E-4</v>
      </c>
      <c r="H91" s="19"/>
      <c r="I91" s="55">
        <f>+Detail!I91/Detail!I134</f>
        <v>1.8950161076369148E-3</v>
      </c>
      <c r="J91" s="19"/>
      <c r="K91" s="55">
        <f>+Detail!K91/Detail!K134</f>
        <v>2.1436227224008574E-3</v>
      </c>
      <c r="L91" s="3"/>
    </row>
    <row r="92" spans="1:12" ht="15.75" thickBot="1">
      <c r="A92" s="15" t="s">
        <v>87</v>
      </c>
      <c r="B92" s="16" t="s">
        <v>150</v>
      </c>
      <c r="C92" s="56">
        <f>+C91+C90+C86</f>
        <v>2.0718142943627199E-2</v>
      </c>
      <c r="D92" s="31"/>
      <c r="E92" s="56">
        <f>+E91+E90+E86</f>
        <v>1.8924026033720832E-2</v>
      </c>
      <c r="F92" s="31"/>
      <c r="G92" s="56">
        <f>+G91+G90+G86</f>
        <v>1.97546739145627E-2</v>
      </c>
      <c r="H92" s="31"/>
      <c r="I92" s="56">
        <f>+I91+I90+I86</f>
        <v>1.7528898995641466E-2</v>
      </c>
      <c r="J92" s="31"/>
      <c r="K92" s="56">
        <f>+K91+K90+K86</f>
        <v>1.9292604501607715E-2</v>
      </c>
      <c r="L92" s="3"/>
    </row>
    <row r="93" spans="1:12">
      <c r="A93" s="1" t="s">
        <v>15</v>
      </c>
      <c r="C93" s="54"/>
      <c r="D93" s="19"/>
      <c r="E93" s="54"/>
      <c r="F93" s="19"/>
      <c r="G93" s="54"/>
      <c r="H93" s="19"/>
      <c r="I93" s="54"/>
      <c r="J93" s="19"/>
      <c r="K93" s="54"/>
      <c r="L93" s="3"/>
    </row>
    <row r="94" spans="1:12">
      <c r="A94" t="s">
        <v>88</v>
      </c>
      <c r="C94" s="54">
        <f>+Detail!C94/Detail!C134</f>
        <v>2.4221808089396481E-2</v>
      </c>
      <c r="D94" s="19"/>
      <c r="E94" s="54">
        <f>+Detail!E94/Detail!E134</f>
        <v>2.4900455177185442E-2</v>
      </c>
      <c r="F94" s="19"/>
      <c r="G94" s="54">
        <f>+Detail!G94/Detail!G134</f>
        <v>2.5934594762549334E-2</v>
      </c>
      <c r="H94" s="19"/>
      <c r="I94" s="54">
        <f>+Detail!I94/Detail!I134</f>
        <v>2.8425241614553724E-2</v>
      </c>
      <c r="J94" s="19"/>
      <c r="K94" s="54">
        <f>+Detail!K94/Detail!K134</f>
        <v>3.5369774919614148E-2</v>
      </c>
      <c r="L94" s="3"/>
    </row>
    <row r="95" spans="1:12">
      <c r="A95" t="s">
        <v>89</v>
      </c>
      <c r="C95" s="54">
        <f>+Detail!C95/Detail!C134</f>
        <v>3.0264799678834811E-3</v>
      </c>
      <c r="D95" s="19"/>
      <c r="E95" s="54">
        <f>+Detail!E95/Detail!E134</f>
        <v>4.9706473276327013E-3</v>
      </c>
      <c r="F95" s="19"/>
      <c r="G95" s="54">
        <f>+Detail!G95/Detail!G134</f>
        <v>5.2585234633790237E-3</v>
      </c>
      <c r="H95" s="19"/>
      <c r="I95" s="54">
        <f>+Detail!I95/Detail!I134</f>
        <v>5.4955467121470536E-3</v>
      </c>
      <c r="J95" s="19"/>
      <c r="K95" s="54">
        <f>+Detail!K95/Detail!K134</f>
        <v>6.2165058949624867E-3</v>
      </c>
      <c r="L95" s="3"/>
    </row>
    <row r="96" spans="1:12">
      <c r="A96" t="s">
        <v>90</v>
      </c>
      <c r="C96" s="54">
        <f>+Detail!C96/Detail!C134</f>
        <v>5.4671439352800503E-3</v>
      </c>
      <c r="D96" s="19"/>
      <c r="E96" s="54">
        <f>+Detail!E96/Detail!E134</f>
        <v>5.3739835712220173E-3</v>
      </c>
      <c r="F96" s="19"/>
      <c r="G96" s="54">
        <f>+Detail!G96/Detail!G134</f>
        <v>5.8831814335739141E-3</v>
      </c>
      <c r="H96" s="19"/>
      <c r="I96" s="54">
        <f>+Detail!I96/Detail!I134</f>
        <v>6.1588023498199739E-3</v>
      </c>
      <c r="J96" s="19"/>
      <c r="K96" s="54">
        <f>+Detail!K96/Detail!K134</f>
        <v>6.9667738478027871E-3</v>
      </c>
      <c r="L96" s="3"/>
    </row>
    <row r="97" spans="1:12">
      <c r="A97" t="s">
        <v>91</v>
      </c>
      <c r="C97" s="54">
        <f>+Detail!C97/Detail!C134</f>
        <v>3.1288311714317555E-4</v>
      </c>
      <c r="D97" s="19"/>
      <c r="E97" s="54">
        <f>+Detail!E97/Detail!E134</f>
        <v>2.8592182470501724E-4</v>
      </c>
      <c r="F97" s="19"/>
      <c r="G97" s="54">
        <f>+Detail!G97/Detail!G134</f>
        <v>2.9673941441271938E-4</v>
      </c>
      <c r="H97" s="19"/>
      <c r="I97" s="54">
        <f>+Detail!I97/Detail!I134</f>
        <v>2.8425241614553722E-4</v>
      </c>
      <c r="J97" s="19"/>
      <c r="K97" s="54">
        <f>+Detail!K97/Detail!K134</f>
        <v>3.2154340836012862E-4</v>
      </c>
      <c r="L97" s="3"/>
    </row>
    <row r="98" spans="1:12">
      <c r="A98" t="s">
        <v>92</v>
      </c>
      <c r="C98" s="57">
        <f>+Detail!C98/Detail!C134</f>
        <v>1.9508097678552184E-3</v>
      </c>
      <c r="D98" s="19"/>
      <c r="E98" s="57">
        <f>+Detail!E98/Detail!E134</f>
        <v>1.1195082575569707E-3</v>
      </c>
      <c r="F98" s="19"/>
      <c r="G98" s="57">
        <f>+Detail!G98/Detail!G134</f>
        <v>6.7196425365199128E-4</v>
      </c>
      <c r="H98" s="19"/>
      <c r="I98" s="57">
        <f>+Detail!I98/Detail!I134</f>
        <v>6.6325563767292018E-4</v>
      </c>
      <c r="J98" s="19"/>
      <c r="K98" s="57">
        <f>+Detail!K98/Detail!K134</f>
        <v>7.5026795284030014E-4</v>
      </c>
      <c r="L98" s="3"/>
    </row>
    <row r="99" spans="1:12">
      <c r="A99" s="1" t="s">
        <v>93</v>
      </c>
      <c r="B99" t="s">
        <v>150</v>
      </c>
      <c r="C99" s="54">
        <f>SUM(C94:C98)</f>
        <v>3.4979124877558408E-2</v>
      </c>
      <c r="D99" s="19"/>
      <c r="E99" s="54">
        <f>SUM(E94:E98)</f>
        <v>3.665051615830215E-2</v>
      </c>
      <c r="F99" s="19"/>
      <c r="G99" s="54">
        <f>SUM(G94:G98)</f>
        <v>3.8045003327566981E-2</v>
      </c>
      <c r="H99" s="19"/>
      <c r="I99" s="54">
        <f>SUM(I94:I98)</f>
        <v>4.1027098730339218E-2</v>
      </c>
      <c r="J99" s="19"/>
      <c r="K99" s="52">
        <f>SUM(K94:K98)</f>
        <v>4.962486602357985E-2</v>
      </c>
      <c r="L99" s="3"/>
    </row>
    <row r="100" spans="1:12">
      <c r="A100" s="1" t="s">
        <v>16</v>
      </c>
      <c r="C100" s="54"/>
      <c r="D100" s="19"/>
      <c r="E100" s="54"/>
      <c r="F100" s="19"/>
      <c r="G100" s="54"/>
      <c r="H100" s="19"/>
      <c r="I100" s="54"/>
      <c r="J100" s="19"/>
      <c r="K100" s="54"/>
      <c r="L100" s="3"/>
    </row>
    <row r="101" spans="1:12">
      <c r="A101" t="s">
        <v>94</v>
      </c>
      <c r="C101" s="54">
        <f>+Detail!C101/Detail!C134</f>
        <v>7.459792213992554E-4</v>
      </c>
      <c r="D101" s="19"/>
      <c r="E101" s="54">
        <f>+Detail!E101/Detail!E134</f>
        <v>2.3723223861394545E-4</v>
      </c>
      <c r="F101" s="19"/>
      <c r="G101" s="54">
        <f>+Detail!G101/Detail!G134</f>
        <v>4.7628826298853146E-4</v>
      </c>
      <c r="H101" s="19"/>
      <c r="I101" s="54">
        <f>+Detail!I101/Detail!I134</f>
        <v>7.5800644305476592E-4</v>
      </c>
      <c r="J101" s="19"/>
      <c r="K101" s="54">
        <f>+Detail!K101/Detail!K134</f>
        <v>8.5744908896034293E-4</v>
      </c>
      <c r="L101" s="3"/>
    </row>
    <row r="102" spans="1:12">
      <c r="A102" t="s">
        <v>95</v>
      </c>
      <c r="C102" s="54">
        <f>+Detail!C102/Detail!C134</f>
        <v>3.0399064960331687E-3</v>
      </c>
      <c r="D102" s="19"/>
      <c r="E102" s="54">
        <f>+Detail!E102/Detail!E134</f>
        <v>1.1561186825028958E-3</v>
      </c>
      <c r="F102" s="19"/>
      <c r="G102" s="54">
        <f>+Detail!G102/Detail!G134</f>
        <v>1.2794199389533916E-3</v>
      </c>
      <c r="H102" s="19"/>
      <c r="I102" s="54">
        <f>+Detail!I102/Detail!I134</f>
        <v>3.0320257722190637E-2</v>
      </c>
      <c r="J102" s="19"/>
      <c r="K102" s="54">
        <f>+Detail!K102/Detail!K134</f>
        <v>2.1436227224008574E-3</v>
      </c>
      <c r="L102" s="3"/>
    </row>
    <row r="103" spans="1:12">
      <c r="A103" t="s">
        <v>96</v>
      </c>
      <c r="C103" s="54">
        <f>+Detail!C103/Detail!C134</f>
        <v>2.9586666691258179E-4</v>
      </c>
      <c r="D103" s="19"/>
      <c r="E103" s="54">
        <f>+Detail!E103/Detail!E134</f>
        <v>1.7611126884004684E-3</v>
      </c>
      <c r="F103" s="19"/>
      <c r="G103" s="54">
        <f>+Detail!G103/Detail!G134</f>
        <v>9.1817195619008096E-4</v>
      </c>
      <c r="H103" s="19"/>
      <c r="I103" s="54">
        <f>+Detail!I103/Detail!I134</f>
        <v>1.6107636914913777E-3</v>
      </c>
      <c r="J103" s="19"/>
      <c r="K103" s="54">
        <f>+Detail!K103/Detail!K134</f>
        <v>1.8220793140407289E-3</v>
      </c>
      <c r="L103" s="3"/>
    </row>
    <row r="104" spans="1:12">
      <c r="A104" t="s">
        <v>97</v>
      </c>
      <c r="C104" s="54">
        <f>+Detail!C104/Detail!C134</f>
        <v>1.1070573169374676E-4</v>
      </c>
      <c r="D104" s="19"/>
      <c r="E104" s="54">
        <f>+Detail!E104/Detail!E134</f>
        <v>1.4917660419392202E-4</v>
      </c>
      <c r="F104" s="19"/>
      <c r="G104" s="54">
        <f>+Detail!G104/Detail!G134</f>
        <v>0</v>
      </c>
      <c r="H104" s="19"/>
      <c r="I104" s="54">
        <f>+Detail!I104/Detail!I134</f>
        <v>4.737540269092287E-4</v>
      </c>
      <c r="J104" s="19"/>
      <c r="K104" s="54">
        <f>+Detail!K104/Detail!K134</f>
        <v>5.3590568060021436E-4</v>
      </c>
      <c r="L104" s="3"/>
    </row>
    <row r="105" spans="1:12">
      <c r="A105" t="s">
        <v>129</v>
      </c>
      <c r="C105" s="54">
        <f>+Detail!C105/Detail!C134</f>
        <v>0</v>
      </c>
      <c r="D105" s="19"/>
      <c r="E105" s="54">
        <f>+Detail!E105/Detail!E134</f>
        <v>1.6575178243769114E-3</v>
      </c>
      <c r="F105" s="19"/>
      <c r="G105" s="54">
        <f>+Detail!G105/Detail!G134</f>
        <v>9.7192909648224023E-4</v>
      </c>
      <c r="H105" s="19"/>
      <c r="I105" s="54">
        <f>+Detail!I105/Detail!I134</f>
        <v>1.5160128861095318E-3</v>
      </c>
      <c r="J105" s="19"/>
      <c r="K105" s="54">
        <f>+Detail!K105/Detail!K134</f>
        <v>1.7148981779206859E-3</v>
      </c>
      <c r="L105" s="3"/>
    </row>
    <row r="106" spans="1:12">
      <c r="A106" t="s">
        <v>98</v>
      </c>
      <c r="C106" s="55">
        <f>+Detail!C106/Detail!C134</f>
        <v>6.6797800921321116E-3</v>
      </c>
      <c r="D106" s="19"/>
      <c r="E106" s="55">
        <f>+Detail!E106/Detail!E134</f>
        <v>9.0112924824667234E-3</v>
      </c>
      <c r="F106" s="19"/>
      <c r="G106" s="55">
        <f>+Detail!G106/Detail!G134</f>
        <v>8.140981325844605E-3</v>
      </c>
      <c r="H106" s="19"/>
      <c r="I106" s="55">
        <f>+Detail!I106/Detail!I134</f>
        <v>8.7170740951298085E-3</v>
      </c>
      <c r="J106" s="19"/>
      <c r="K106" s="55">
        <f>+Detail!K106/Detail!K134</f>
        <v>9.6463022508038593E-3</v>
      </c>
      <c r="L106" s="3"/>
    </row>
    <row r="107" spans="1:12" ht="15.75" thickBot="1">
      <c r="A107" s="15" t="s">
        <v>99</v>
      </c>
      <c r="B107" s="16" t="s">
        <v>150</v>
      </c>
      <c r="C107" s="56">
        <f>SUM(C101:C106)</f>
        <v>1.0872238208170865E-2</v>
      </c>
      <c r="D107" s="31"/>
      <c r="E107" s="56">
        <f>SUM(E101:E106)</f>
        <v>1.3972450520554867E-2</v>
      </c>
      <c r="F107" s="31"/>
      <c r="G107" s="56">
        <f>SUM(G101:G106)</f>
        <v>1.178679058045885E-2</v>
      </c>
      <c r="H107" s="31"/>
      <c r="I107" s="56">
        <f>SUM(I101:I106)</f>
        <v>4.3395868864885348E-2</v>
      </c>
      <c r="J107" s="31"/>
      <c r="K107" s="56">
        <f>SUM(K101:K106)</f>
        <v>1.6720257234726692E-2</v>
      </c>
      <c r="L107" s="3"/>
    </row>
    <row r="108" spans="1:12">
      <c r="A108" s="1" t="s">
        <v>17</v>
      </c>
      <c r="C108" s="54"/>
      <c r="D108" s="19"/>
      <c r="E108" s="54"/>
      <c r="F108" s="19"/>
      <c r="G108" s="54"/>
      <c r="H108" s="19"/>
      <c r="I108" s="54"/>
      <c r="J108" s="19"/>
      <c r="K108" s="54"/>
      <c r="L108" s="3"/>
    </row>
    <row r="109" spans="1:12">
      <c r="A109" t="s">
        <v>100</v>
      </c>
      <c r="C109" s="54">
        <f>+Detail!C109/Detail!C134</f>
        <v>6.6320242479365743E-3</v>
      </c>
      <c r="D109" s="19"/>
      <c r="E109" s="54">
        <f>+Detail!E109/Detail!E134</f>
        <v>5.0295306483436912E-3</v>
      </c>
      <c r="F109" s="19"/>
      <c r="G109" s="54">
        <f>+Detail!G109/Detail!G134</f>
        <v>3.5425955452532982E-3</v>
      </c>
      <c r="H109" s="19"/>
      <c r="I109" s="54">
        <f>+Detail!I109/Detail!I134</f>
        <v>8.5275724843661173E-3</v>
      </c>
      <c r="J109" s="19"/>
      <c r="K109" s="54">
        <f>+Detail!K109/Detail!K134</f>
        <v>5.3590568060021436E-3</v>
      </c>
      <c r="L109" s="3"/>
    </row>
    <row r="110" spans="1:12">
      <c r="A110" t="s">
        <v>101</v>
      </c>
      <c r="C110" s="54">
        <f>+Detail!C110/Detail!C134</f>
        <v>6.6381062565996378E-3</v>
      </c>
      <c r="D110" s="19"/>
      <c r="E110" s="54">
        <f>+Detail!E110/Detail!E134</f>
        <v>9.6757602998002214E-3</v>
      </c>
      <c r="F110" s="19"/>
      <c r="G110" s="54">
        <f>+Detail!G110/Detail!G134</f>
        <v>4.7489057734093534E-3</v>
      </c>
      <c r="H110" s="19"/>
      <c r="I110" s="54">
        <f>+Detail!I110/Detail!I134</f>
        <v>0</v>
      </c>
      <c r="J110" s="19"/>
      <c r="K110" s="54">
        <f>+Detail!K110/Detail!K134</f>
        <v>1.0718113612004287E-3</v>
      </c>
      <c r="L110" s="3"/>
    </row>
    <row r="111" spans="1:12">
      <c r="A111" t="s">
        <v>102</v>
      </c>
      <c r="C111" s="54">
        <f>+Detail!C111/Detail!C134</f>
        <v>7.4538639022993158E-3</v>
      </c>
      <c r="D111" s="19"/>
      <c r="E111" s="54">
        <f>+Detail!E111/Detail!E134</f>
        <v>8.5981561647407792E-3</v>
      </c>
      <c r="F111" s="19"/>
      <c r="G111" s="54">
        <f>+Detail!G111/Detail!G134</f>
        <v>4.4199120748213382E-3</v>
      </c>
      <c r="H111" s="19"/>
      <c r="I111" s="54">
        <f>+Detail!I111/Detail!I134</f>
        <v>5.6850483229107449E-3</v>
      </c>
      <c r="J111" s="19"/>
      <c r="K111" s="54">
        <f>+Detail!K111/Detail!K134</f>
        <v>6.4308681672025723E-3</v>
      </c>
      <c r="L111" s="3"/>
    </row>
    <row r="112" spans="1:12">
      <c r="A112" t="s">
        <v>103</v>
      </c>
      <c r="C112" s="55">
        <f>+Detail!C112/Detail!C134</f>
        <v>4.1188482458477003E-3</v>
      </c>
      <c r="D112" s="19"/>
      <c r="E112" s="55">
        <f>+Detail!E112/Detail!E134</f>
        <v>5.5750508428053392E-3</v>
      </c>
      <c r="F112" s="19"/>
      <c r="G112" s="55">
        <f>+Detail!G112/Detail!G134</f>
        <v>5.5337600216748793E-3</v>
      </c>
      <c r="H112" s="19"/>
      <c r="I112" s="55">
        <f>+Detail!I112/Detail!I134</f>
        <v>5.6850483229107449E-3</v>
      </c>
      <c r="J112" s="19"/>
      <c r="K112" s="55">
        <f>+Detail!K112/Detail!K134</f>
        <v>6.4308681672025723E-3</v>
      </c>
      <c r="L112" s="3"/>
    </row>
    <row r="113" spans="1:12" ht="15.75" thickBot="1">
      <c r="A113" s="15" t="s">
        <v>104</v>
      </c>
      <c r="B113" s="16" t="s">
        <v>150</v>
      </c>
      <c r="C113" s="56">
        <f>SUM(C109:C112)</f>
        <v>2.4842842652683231E-2</v>
      </c>
      <c r="D113" s="31"/>
      <c r="E113" s="56">
        <f>SUM(E109:E112)</f>
        <v>2.887849795569003E-2</v>
      </c>
      <c r="F113" s="31"/>
      <c r="G113" s="56">
        <f>SUM(G109:G112)</f>
        <v>1.8245173415158869E-2</v>
      </c>
      <c r="H113" s="31"/>
      <c r="I113" s="56">
        <f>SUM(I109:I112)</f>
        <v>1.9897669130187607E-2</v>
      </c>
      <c r="J113" s="31"/>
      <c r="K113" s="56">
        <f>SUM(K109:K112)</f>
        <v>1.9292604501607719E-2</v>
      </c>
      <c r="L113" s="3"/>
    </row>
    <row r="114" spans="1:12">
      <c r="A114" t="s">
        <v>105</v>
      </c>
      <c r="B114" t="s">
        <v>150</v>
      </c>
      <c r="C114" s="54">
        <f>+Detail!C114/Detail!C134</f>
        <v>1.5580020307321921E-2</v>
      </c>
      <c r="D114" s="19"/>
      <c r="E114" s="54">
        <f>+Detail!E114/Detail!E134</f>
        <v>8.3052002487685617E-3</v>
      </c>
      <c r="F114" s="19"/>
      <c r="G114" s="54">
        <f>+Detail!G114/Detail!G134</f>
        <v>8.9075581464107979E-3</v>
      </c>
      <c r="H114" s="19"/>
      <c r="I114" s="54">
        <f>+Detail!I114/Detail!I134</f>
        <v>8.5275724843661173E-3</v>
      </c>
      <c r="J114" s="19"/>
      <c r="K114" s="54">
        <f>+Detail!K114/Detail!K134</f>
        <v>9.6463022508038593E-3</v>
      </c>
      <c r="L114" s="3"/>
    </row>
    <row r="115" spans="1:12">
      <c r="A115" s="1" t="s">
        <v>18</v>
      </c>
      <c r="C115" s="54"/>
      <c r="D115" s="19"/>
      <c r="E115" s="54"/>
      <c r="F115" s="19"/>
      <c r="G115" s="54"/>
      <c r="H115" s="19"/>
      <c r="I115" s="54"/>
      <c r="J115" s="19"/>
      <c r="K115" s="54"/>
      <c r="L115" s="3"/>
    </row>
    <row r="116" spans="1:12">
      <c r="A116" t="s">
        <v>106</v>
      </c>
      <c r="C116" s="54">
        <f>+Detail!C116/Detail!C134</f>
        <v>7.0844642136805936E-3</v>
      </c>
      <c r="D116" s="19"/>
      <c r="E116" s="54">
        <f>+Detail!E116/Detail!E134</f>
        <v>4.4701183826164831E-3</v>
      </c>
      <c r="F116" s="19"/>
      <c r="G116" s="54">
        <f>+Detail!G116/Detail!G134</f>
        <v>5.9186611461667397E-3</v>
      </c>
      <c r="H116" s="19"/>
      <c r="I116" s="54">
        <f>+Detail!I116/Detail!I134</f>
        <v>7.5800644305476592E-3</v>
      </c>
      <c r="J116" s="19"/>
      <c r="K116" s="54">
        <f>+Detail!K116/Detail!K134</f>
        <v>8.5744908896034297E-3</v>
      </c>
      <c r="L116" s="3"/>
    </row>
    <row r="117" spans="1:12">
      <c r="A117" t="s">
        <v>107</v>
      </c>
      <c r="C117" s="54">
        <f>+Detail!C117/Detail!C134</f>
        <v>7.1553624301897377E-4</v>
      </c>
      <c r="D117" s="19"/>
      <c r="E117" s="54">
        <f>+Detail!E117/Detail!E134</f>
        <v>0</v>
      </c>
      <c r="F117" s="19"/>
      <c r="G117" s="54">
        <f>+Detail!G117/Detail!G134</f>
        <v>4.4295883600739268E-4</v>
      </c>
      <c r="H117" s="19"/>
      <c r="I117" s="54">
        <f>+Detail!I117/Detail!I134</f>
        <v>0</v>
      </c>
      <c r="J117" s="19"/>
      <c r="K117" s="54">
        <f>+Detail!K117/Detail!K134</f>
        <v>0</v>
      </c>
      <c r="L117" s="3"/>
    </row>
    <row r="118" spans="1:12">
      <c r="A118" t="s">
        <v>108</v>
      </c>
      <c r="C118" s="54">
        <f>+Detail!C118/Detail!C134</f>
        <v>1.934005199875883E-2</v>
      </c>
      <c r="D118" s="19"/>
      <c r="E118" s="54">
        <f>+Detail!E118/Detail!E134</f>
        <v>1.9266572811101126E-2</v>
      </c>
      <c r="F118" s="19"/>
      <c r="G118" s="54">
        <f>+Detail!G118/Detail!G134</f>
        <v>2.1955491238123705E-2</v>
      </c>
      <c r="H118" s="19"/>
      <c r="I118" s="54">
        <f>+Detail!I118/Detail!I134</f>
        <v>1.8950161076369151E-2</v>
      </c>
      <c r="J118" s="19"/>
      <c r="K118" s="54">
        <f>+Detail!K118/Detail!K134</f>
        <v>2.1436227224008574E-2</v>
      </c>
      <c r="L118" s="3"/>
    </row>
    <row r="119" spans="1:12">
      <c r="A119" t="s">
        <v>136</v>
      </c>
      <c r="C119" s="54">
        <f>+Detail!C119/Detail!C134</f>
        <v>0</v>
      </c>
      <c r="D119" s="19"/>
      <c r="E119" s="54">
        <f>+Detail!E119/Detail!E134</f>
        <v>0</v>
      </c>
      <c r="F119" s="19"/>
      <c r="G119" s="54">
        <f>+Detail!G119/Detail!G134</f>
        <v>0</v>
      </c>
      <c r="H119" s="19"/>
      <c r="I119" s="54">
        <f>+Detail!I119/Detail!I134</f>
        <v>0</v>
      </c>
      <c r="J119" s="19"/>
      <c r="K119" s="54">
        <f>+Detail!K119/Detail!K134</f>
        <v>5.3590568060021436E-3</v>
      </c>
      <c r="L119" s="3"/>
    </row>
    <row r="120" spans="1:12">
      <c r="A120" t="s">
        <v>109</v>
      </c>
      <c r="C120" s="54">
        <f>+Detail!C120/Detail!C134</f>
        <v>2.7676323139886809E-3</v>
      </c>
      <c r="D120" s="19"/>
      <c r="E120" s="54">
        <f>+Detail!E120/Detail!E134</f>
        <v>7.7298032955225192E-3</v>
      </c>
      <c r="F120" s="19"/>
      <c r="G120" s="54">
        <f>+Detail!G120/Detail!G134</f>
        <v>6.9196190984067455E-3</v>
      </c>
      <c r="H120" s="19"/>
      <c r="I120" s="54">
        <f>+Detail!I120/Detail!I134</f>
        <v>4.7375402690922877E-3</v>
      </c>
      <c r="J120" s="19"/>
      <c r="K120" s="54">
        <f>+Detail!K120/Detail!K134</f>
        <v>2.1436227224008574E-3</v>
      </c>
      <c r="L120" s="3"/>
    </row>
    <row r="121" spans="1:12">
      <c r="A121" t="s">
        <v>110</v>
      </c>
      <c r="C121" s="55">
        <f>+Detail!C121/Detail!C134</f>
        <v>1.050946944596458E-3</v>
      </c>
      <c r="D121" s="19"/>
      <c r="E121" s="55">
        <f>+Detail!E121/Detail!E134</f>
        <v>2.0511783076664278E-4</v>
      </c>
      <c r="F121" s="19"/>
      <c r="G121" s="55">
        <f>+Detail!G121/Detail!G134</f>
        <v>4.7951369140606103E-4</v>
      </c>
      <c r="H121" s="19"/>
      <c r="I121" s="55">
        <f>+Detail!I121/Detail!I134</f>
        <v>1.8950161076369148E-3</v>
      </c>
      <c r="J121" s="19"/>
      <c r="K121" s="55">
        <f>+Detail!K121/Detail!K134</f>
        <v>0</v>
      </c>
      <c r="L121" s="3"/>
    </row>
    <row r="122" spans="1:12" ht="15.75" thickBot="1">
      <c r="A122" s="15" t="s">
        <v>111</v>
      </c>
      <c r="B122" s="16" t="s">
        <v>150</v>
      </c>
      <c r="C122" s="56">
        <f>SUM(C116:C121)</f>
        <v>3.0958631714043536E-2</v>
      </c>
      <c r="D122" s="31"/>
      <c r="E122" s="56">
        <f>SUM(E116:E121)</f>
        <v>3.1671612320006766E-2</v>
      </c>
      <c r="F122" s="31"/>
      <c r="G122" s="56">
        <f>SUM(G116:G121)</f>
        <v>3.5716244010110643E-2</v>
      </c>
      <c r="H122" s="31"/>
      <c r="I122" s="56">
        <f>SUM(I116:I121)</f>
        <v>3.3162781883646013E-2</v>
      </c>
      <c r="J122" s="31"/>
      <c r="K122" s="56">
        <f>SUM(K116:K121)</f>
        <v>3.7513397642015008E-2</v>
      </c>
      <c r="L122" s="3"/>
    </row>
    <row r="123" spans="1:12">
      <c r="A123" s="1" t="s">
        <v>19</v>
      </c>
      <c r="C123" s="54"/>
      <c r="D123" s="19"/>
      <c r="E123" s="54"/>
      <c r="F123" s="19"/>
      <c r="G123" s="54"/>
      <c r="H123" s="19"/>
      <c r="I123" s="54"/>
      <c r="J123" s="19"/>
      <c r="K123" s="54"/>
      <c r="L123" s="3"/>
    </row>
    <row r="124" spans="1:12">
      <c r="A124" t="s">
        <v>112</v>
      </c>
      <c r="C124" s="54">
        <f>+Detail!C124/Detail!C134</f>
        <v>4.1443290077736415E-3</v>
      </c>
      <c r="D124" s="19"/>
      <c r="E124" s="54">
        <f>+Detail!E124/Detail!E134</f>
        <v>5.4283708748343847E-3</v>
      </c>
      <c r="F124" s="19"/>
      <c r="G124" s="54">
        <f>+Detail!G124/Detail!G134</f>
        <v>5.4832283098002494E-3</v>
      </c>
      <c r="H124" s="19"/>
      <c r="I124" s="54">
        <f>+Detail!I124/Detail!I134</f>
        <v>5.2112942960015158E-3</v>
      </c>
      <c r="J124" s="19"/>
      <c r="K124" s="54">
        <f>+Detail!K124/Detail!K134</f>
        <v>7.502679528403001E-3</v>
      </c>
      <c r="L124" s="3"/>
    </row>
    <row r="125" spans="1:12">
      <c r="A125" t="s">
        <v>113</v>
      </c>
      <c r="C125" s="54">
        <f>+Detail!C125/Detail!C134</f>
        <v>1.5329625986767481E-3</v>
      </c>
      <c r="D125" s="19"/>
      <c r="E125" s="54">
        <f>+Detail!E125/Detail!E134</f>
        <v>2.4179041263098196E-3</v>
      </c>
      <c r="F125" s="19"/>
      <c r="G125" s="54">
        <f>+Detail!G125/Detail!G134</f>
        <v>1.1998593713209956E-3</v>
      </c>
      <c r="H125" s="19"/>
      <c r="I125" s="54">
        <f>+Detail!I125/Detail!I134</f>
        <v>1.8002653022550692E-3</v>
      </c>
      <c r="J125" s="19"/>
      <c r="K125" s="54">
        <f>+Detail!K125/Detail!K134</f>
        <v>2.0364415862808146E-3</v>
      </c>
      <c r="L125" s="3"/>
    </row>
    <row r="126" spans="1:12">
      <c r="A126" t="s">
        <v>114</v>
      </c>
      <c r="C126" s="54">
        <f>+Detail!C126/Detail!C134</f>
        <v>5.1100400042473054E-3</v>
      </c>
      <c r="D126" s="19"/>
      <c r="E126" s="54">
        <f>+Detail!E126/Detail!E134</f>
        <v>7.5164703920388093E-3</v>
      </c>
      <c r="F126" s="19"/>
      <c r="G126" s="54">
        <f>+Detail!G126/Detail!G134</f>
        <v>5.3294828885646732E-3</v>
      </c>
      <c r="H126" s="19"/>
      <c r="I126" s="54">
        <f>+Detail!I126/Detail!I134</f>
        <v>4.7375402690922877E-3</v>
      </c>
      <c r="J126" s="19"/>
      <c r="K126" s="54">
        <f>+Detail!K126/Detail!K134</f>
        <v>2.6795284030010718E-3</v>
      </c>
      <c r="L126" s="3"/>
    </row>
    <row r="127" spans="1:12">
      <c r="A127" t="s">
        <v>115</v>
      </c>
      <c r="C127" s="54">
        <f>+Detail!C127/Detail!C134</f>
        <v>1.0281229445774874E-3</v>
      </c>
      <c r="D127" s="19"/>
      <c r="E127" s="54">
        <f>+Detail!E127/Detail!E134</f>
        <v>9.70165901580611E-4</v>
      </c>
      <c r="F127" s="19"/>
      <c r="G127" s="54">
        <f>+Detail!G127/Detail!G134</f>
        <v>1.2288882270787616E-3</v>
      </c>
      <c r="H127" s="19"/>
      <c r="I127" s="54">
        <f>+Detail!I127/Detail!I134</f>
        <v>1.4212620807276862E-3</v>
      </c>
      <c r="J127" s="19"/>
      <c r="K127" s="54">
        <f>+Detail!K127/Detail!K134</f>
        <v>1.6077170418006431E-3</v>
      </c>
      <c r="L127" s="3"/>
    </row>
    <row r="128" spans="1:12">
      <c r="A128" t="s">
        <v>116</v>
      </c>
      <c r="C128" s="54">
        <f>+Detail!C128/Detail!C134</f>
        <v>1.3306095595475196E-3</v>
      </c>
      <c r="D128" s="19"/>
      <c r="E128" s="54">
        <f>+Detail!E128/Detail!E134</f>
        <v>1.8447137436674789E-3</v>
      </c>
      <c r="F128" s="19"/>
      <c r="G128" s="54">
        <f>+Detail!G128/Detail!G134</f>
        <v>1.646043635745918E-3</v>
      </c>
      <c r="H128" s="19"/>
      <c r="I128" s="54">
        <f>+Detail!I128/Detail!I134</f>
        <v>2.8425241614553724E-3</v>
      </c>
      <c r="J128" s="19"/>
      <c r="K128" s="54">
        <f>+Detail!K128/Detail!K134</f>
        <v>3.2154340836012861E-3</v>
      </c>
      <c r="L128" s="3"/>
    </row>
    <row r="129" spans="1:13">
      <c r="A129" t="s">
        <v>130</v>
      </c>
      <c r="C129" s="54">
        <f>+Detail!C129/Detail!C134</f>
        <v>0</v>
      </c>
      <c r="D129" s="19"/>
      <c r="E129" s="54">
        <f>+Detail!E129/Detail!E134</f>
        <v>1.805658479930598E-2</v>
      </c>
      <c r="F129" s="19"/>
      <c r="G129" s="54">
        <f>+Detail!G129/Detail!G134</f>
        <v>2.6930177000760128E-2</v>
      </c>
      <c r="H129" s="19"/>
      <c r="I129" s="54">
        <f>+Detail!I129/Detail!I134</f>
        <v>9.4750805381845753E-3</v>
      </c>
      <c r="J129" s="19"/>
      <c r="K129" s="54">
        <f>+Detail!K129/Detail!K134</f>
        <v>1.0718113612004287E-2</v>
      </c>
      <c r="L129" s="3"/>
    </row>
    <row r="130" spans="1:13">
      <c r="A130" t="s">
        <v>131</v>
      </c>
      <c r="C130" s="54">
        <f>+Detail!C130/Detail!C134</f>
        <v>0</v>
      </c>
      <c r="D130" s="19"/>
      <c r="E130" s="54">
        <f>+Detail!E130/Detail!E134</f>
        <v>5.3211501905700033E-4</v>
      </c>
      <c r="F130" s="19"/>
      <c r="G130" s="54">
        <f>+Detail!G130/Detail!G134</f>
        <v>1.5912113526479154E-3</v>
      </c>
      <c r="H130" s="19"/>
      <c r="I130" s="54">
        <f>+Detail!I130/Detail!I134</f>
        <v>1.7055144968732233E-3</v>
      </c>
      <c r="J130" s="19"/>
      <c r="K130" s="54">
        <f>+Detail!K130/Detail!K134</f>
        <v>1.9292604501607716E-3</v>
      </c>
      <c r="L130" s="3"/>
    </row>
    <row r="131" spans="1:13">
      <c r="A131" t="s">
        <v>133</v>
      </c>
      <c r="C131" s="54">
        <f>+Detail!C131/Detail!C134</f>
        <v>0</v>
      </c>
      <c r="D131" s="19"/>
      <c r="E131" s="54">
        <f>+Detail!E131/Detail!E134</f>
        <v>0</v>
      </c>
      <c r="F131" s="19"/>
      <c r="G131" s="54">
        <f>+Detail!G131/Detail!G134</f>
        <v>8.782841580932987E-3</v>
      </c>
      <c r="H131" s="19"/>
      <c r="I131" s="54">
        <f>+Detail!I131/Detail!I134</f>
        <v>1.4212620807276862E-2</v>
      </c>
      <c r="J131" s="19"/>
      <c r="K131" s="54">
        <f>+Detail!K131/Detail!K134</f>
        <v>4.2872454448017148E-3</v>
      </c>
      <c r="L131" s="3"/>
    </row>
    <row r="132" spans="1:13">
      <c r="A132" t="s">
        <v>117</v>
      </c>
      <c r="C132" s="55">
        <f>+Detail!C132/Detail!C134</f>
        <v>1.0874719316398035E-3</v>
      </c>
      <c r="D132" s="19"/>
      <c r="E132" s="55">
        <f>+Detail!E132/Detail!E134</f>
        <v>5.1279457691660695E-4</v>
      </c>
      <c r="F132" s="19"/>
      <c r="G132" s="55">
        <f>+Detail!G132/Detail!G134</f>
        <v>2.7953712951922841E-4</v>
      </c>
      <c r="H132" s="19"/>
      <c r="I132" s="55">
        <f>+Detail!I132/Detail!I134</f>
        <v>3.7900322152738296E-4</v>
      </c>
      <c r="J132" s="19"/>
      <c r="K132" s="55">
        <f>+Detail!K132/Detail!K134</f>
        <v>4.2872454448017146E-4</v>
      </c>
      <c r="L132" s="3"/>
    </row>
    <row r="133" spans="1:13" ht="15.75" thickBot="1">
      <c r="A133" s="15" t="s">
        <v>118</v>
      </c>
      <c r="B133" s="16" t="s">
        <v>150</v>
      </c>
      <c r="C133" s="56">
        <f>SUM(C124:C132)</f>
        <v>1.4233536046462504E-2</v>
      </c>
      <c r="D133" s="31"/>
      <c r="E133" s="56">
        <f>SUM(E124:E132)</f>
        <v>3.7279119433710692E-2</v>
      </c>
      <c r="F133" s="31"/>
      <c r="G133" s="56">
        <f>SUM(G124:G132)</f>
        <v>5.2471269496370848E-2</v>
      </c>
      <c r="H133" s="31"/>
      <c r="I133" s="56">
        <f>SUM(I124:I132)</f>
        <v>4.1785105173393976E-2</v>
      </c>
      <c r="J133" s="31"/>
      <c r="K133" s="56">
        <f>SUM(K124:K132)</f>
        <v>3.4405144694533762E-2</v>
      </c>
      <c r="L133" s="3"/>
    </row>
    <row r="134" spans="1:13" ht="15.75" thickBot="1">
      <c r="A134" s="1" t="s">
        <v>119</v>
      </c>
      <c r="B134" s="1"/>
      <c r="C134" s="58">
        <f>+C133+C122+C114+C113+C107+C99+C92+C81+C73+C67</f>
        <v>1</v>
      </c>
      <c r="D134" s="19"/>
      <c r="E134" s="58">
        <f>+E133+E122+E114+E113+E107+E99+E92+E81+E73+E67</f>
        <v>1</v>
      </c>
      <c r="F134" s="19"/>
      <c r="G134" s="58">
        <f>+G133+G122+G114+G113+G107+G99+G92+G81+G73+G67</f>
        <v>1</v>
      </c>
      <c r="H134" s="19"/>
      <c r="I134" s="58">
        <f>+I133+I122+I114+I113+I107+I99+I92+I81+I73+I67</f>
        <v>1</v>
      </c>
      <c r="J134" s="19"/>
      <c r="K134" s="58">
        <f>+K133+K122+K114+K113+K107+K99+K92+K81+K73+K67</f>
        <v>0.99999999999999989</v>
      </c>
      <c r="L134" s="3"/>
    </row>
    <row r="135" spans="1:13" ht="15.75" thickTop="1">
      <c r="A135" s="46"/>
      <c r="B135" s="23"/>
      <c r="C135" s="35"/>
      <c r="D135" s="35"/>
      <c r="E135" s="35"/>
      <c r="F135" s="35"/>
      <c r="G135" s="35"/>
      <c r="H135" s="35"/>
      <c r="I135" s="35"/>
      <c r="J135" s="35"/>
      <c r="K135" s="35"/>
      <c r="L135" s="6"/>
    </row>
    <row r="136" spans="1:13">
      <c r="A136" s="46"/>
      <c r="B136" s="23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8"/>
    </row>
    <row r="137" spans="1:13">
      <c r="A137" s="46"/>
      <c r="B137" s="23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3">
      <c r="A138" s="23"/>
      <c r="B138" s="23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3">
      <c r="A139" s="23"/>
      <c r="B139" s="23"/>
      <c r="C139" s="32"/>
      <c r="D139" s="32"/>
      <c r="E139" s="32"/>
      <c r="F139" s="32"/>
      <c r="G139" s="32"/>
      <c r="H139" s="32"/>
      <c r="I139" s="32"/>
      <c r="J139" s="32"/>
      <c r="K139" s="32"/>
      <c r="L139" s="6"/>
    </row>
    <row r="140" spans="1:13">
      <c r="A140" s="23"/>
      <c r="B140" s="23"/>
      <c r="C140" s="32"/>
      <c r="D140" s="32"/>
      <c r="E140" s="32"/>
      <c r="F140" s="32"/>
      <c r="G140" s="32"/>
      <c r="H140" s="32"/>
      <c r="I140" s="32"/>
      <c r="J140" s="32"/>
      <c r="K140" s="32"/>
      <c r="L140" s="6"/>
    </row>
    <row r="141" spans="1:13">
      <c r="A141" s="23"/>
      <c r="B141" s="23"/>
      <c r="C141" s="32"/>
      <c r="D141" s="32"/>
      <c r="E141" s="32"/>
      <c r="F141" s="32"/>
      <c r="G141" s="32"/>
      <c r="H141" s="32"/>
      <c r="I141" s="32"/>
      <c r="J141" s="32"/>
      <c r="K141" s="32"/>
      <c r="L141" s="6"/>
    </row>
    <row r="142" spans="1:13">
      <c r="A142" s="23"/>
      <c r="B142" s="23"/>
      <c r="C142" s="32"/>
      <c r="D142" s="32"/>
      <c r="E142" s="32"/>
      <c r="F142" s="32"/>
      <c r="G142" s="32"/>
      <c r="H142" s="32"/>
      <c r="I142" s="32"/>
      <c r="J142" s="32"/>
      <c r="K142" s="32"/>
      <c r="L142" s="6"/>
    </row>
    <row r="143" spans="1:13">
      <c r="A143" s="46"/>
      <c r="B143" s="46"/>
      <c r="C143" s="47"/>
      <c r="D143" s="6"/>
      <c r="E143" s="47"/>
      <c r="F143" s="6"/>
      <c r="G143" s="47"/>
      <c r="H143" s="6"/>
      <c r="I143" s="47"/>
      <c r="J143" s="6"/>
      <c r="K143" s="47"/>
      <c r="L143" s="6"/>
    </row>
    <row r="144" spans="1:13">
      <c r="A144" s="23"/>
      <c r="B144" s="23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>
      <c r="A145" s="48"/>
      <c r="B145" s="23"/>
      <c r="C145" s="49"/>
      <c r="D145" s="49"/>
      <c r="E145" s="49"/>
      <c r="F145" s="49"/>
      <c r="G145" s="50"/>
      <c r="H145" s="50"/>
      <c r="I145" s="50"/>
      <c r="J145" s="50"/>
      <c r="K145" s="50"/>
      <c r="L145" s="23"/>
    </row>
    <row r="146" spans="1:12">
      <c r="A146" s="48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>
      <c r="A147" s="48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>
      <c r="A148" s="48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>
      <c r="A149" s="48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>
      <c r="A150" s="48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>
      <c r="A151" s="48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>
      <c r="A152" s="51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>
      <c r="A153" s="51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</sheetData>
  <pageMargins left="0.7" right="0.7" top="0.75" bottom="0.75" header="0.3" footer="0.3"/>
  <pageSetup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3"/>
  <sheetViews>
    <sheetView workbookViewId="0"/>
  </sheetViews>
  <sheetFormatPr defaultRowHeight="15"/>
  <cols>
    <col min="1" max="1" width="40.42578125" customWidth="1"/>
    <col min="2" max="2" width="3.7109375" customWidth="1"/>
    <col min="3" max="3" width="12.7109375" customWidth="1"/>
    <col min="4" max="4" width="4" customWidth="1"/>
    <col min="5" max="5" width="12.7109375" customWidth="1"/>
    <col min="6" max="6" width="3.7109375" customWidth="1"/>
    <col min="7" max="7" width="12.7109375" customWidth="1"/>
    <col min="8" max="8" width="3.7109375" customWidth="1"/>
    <col min="9" max="9" width="12.7109375" customWidth="1"/>
    <col min="10" max="10" width="3.7109375" customWidth="1"/>
    <col min="11" max="11" width="12.7109375" customWidth="1"/>
    <col min="13" max="13" width="10.85546875" bestFit="1" customWidth="1"/>
  </cols>
  <sheetData>
    <row r="1" spans="1:12" ht="18.75">
      <c r="A1" s="2" t="s">
        <v>125</v>
      </c>
    </row>
    <row r="2" spans="1:12" ht="18.75">
      <c r="A2" s="2" t="s">
        <v>126</v>
      </c>
    </row>
    <row r="3" spans="1:12">
      <c r="A3" t="s">
        <v>185</v>
      </c>
    </row>
    <row r="4" spans="1:12">
      <c r="C4" s="8">
        <v>2008</v>
      </c>
      <c r="D4" s="1"/>
      <c r="E4" s="8">
        <v>2009</v>
      </c>
      <c r="F4" s="8"/>
      <c r="G4" s="8">
        <v>2010</v>
      </c>
      <c r="H4" s="8"/>
      <c r="I4" s="8">
        <v>2011</v>
      </c>
      <c r="K4" s="8">
        <v>2012</v>
      </c>
    </row>
    <row r="5" spans="1:12">
      <c r="C5" s="14" t="s">
        <v>149</v>
      </c>
      <c r="D5" s="10"/>
      <c r="E5" s="14" t="s">
        <v>149</v>
      </c>
      <c r="F5" s="11"/>
      <c r="G5" s="14" t="s">
        <v>149</v>
      </c>
      <c r="H5" s="8"/>
      <c r="I5" s="8" t="s">
        <v>127</v>
      </c>
      <c r="K5" s="8" t="s">
        <v>132</v>
      </c>
    </row>
    <row r="6" spans="1:12">
      <c r="A6" s="1"/>
      <c r="C6" s="3"/>
      <c r="D6" s="3"/>
      <c r="E6" s="3"/>
      <c r="F6" s="3"/>
      <c r="G6" s="3"/>
      <c r="H6" s="3"/>
      <c r="I6" s="3"/>
      <c r="J6" s="3"/>
      <c r="K6" s="9" t="s">
        <v>127</v>
      </c>
      <c r="L6" s="3"/>
    </row>
    <row r="7" spans="1:12">
      <c r="A7" s="1" t="s">
        <v>0</v>
      </c>
      <c r="C7" s="3"/>
      <c r="D7" s="3"/>
      <c r="E7" s="3"/>
      <c r="F7" s="3"/>
      <c r="G7" s="3"/>
      <c r="H7" s="3"/>
      <c r="I7" s="3"/>
      <c r="J7" s="3"/>
      <c r="K7" s="9" t="s">
        <v>137</v>
      </c>
      <c r="L7" s="3"/>
    </row>
    <row r="8" spans="1:12">
      <c r="A8" s="1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t="s">
        <v>23</v>
      </c>
      <c r="C9" s="19"/>
      <c r="D9" s="19"/>
      <c r="E9" s="19">
        <f>+Detail!E9-Detail!C9</f>
        <v>20125</v>
      </c>
      <c r="F9" s="19"/>
      <c r="G9" s="19">
        <f>+Detail!G9-Detail!E9</f>
        <v>18692</v>
      </c>
      <c r="H9" s="19"/>
      <c r="I9" s="19">
        <f>+Detail!I9-Detail!G9</f>
        <v>12332</v>
      </c>
      <c r="J9" s="19"/>
      <c r="K9" s="42">
        <f>+Detail!K9-Detail!I9</f>
        <v>31268</v>
      </c>
      <c r="L9" s="3"/>
    </row>
    <row r="10" spans="1:12">
      <c r="A10" t="s">
        <v>24</v>
      </c>
      <c r="C10" s="19"/>
      <c r="D10" s="19"/>
      <c r="E10" s="19">
        <f>+Detail!E10-Detail!C10</f>
        <v>96.5</v>
      </c>
      <c r="F10" s="19"/>
      <c r="G10" s="19">
        <f>+Detail!G10-Detail!E10</f>
        <v>-1301</v>
      </c>
      <c r="H10" s="19"/>
      <c r="I10" s="19">
        <f>+Detail!I10-Detail!G10</f>
        <v>-1774.5</v>
      </c>
      <c r="J10" s="19"/>
      <c r="K10" s="19">
        <f>+Detail!K10-Detail!I10</f>
        <v>-6827</v>
      </c>
      <c r="L10" s="3"/>
    </row>
    <row r="11" spans="1:12">
      <c r="A11" t="s">
        <v>25</v>
      </c>
      <c r="C11" s="19"/>
      <c r="D11" s="19"/>
      <c r="E11" s="19">
        <f>+Detail!E11-Detail!C11</f>
        <v>-1024</v>
      </c>
      <c r="F11" s="19"/>
      <c r="G11" s="19">
        <f>+Detail!G11-Detail!E11</f>
        <v>-20552</v>
      </c>
      <c r="H11" s="19"/>
      <c r="I11" s="19">
        <f>+Detail!I11-Detail!G11</f>
        <v>-7394</v>
      </c>
      <c r="J11" s="19"/>
      <c r="K11" s="19">
        <f>+Detail!K11-Detail!I11</f>
        <v>3387</v>
      </c>
      <c r="L11" s="3"/>
    </row>
    <row r="12" spans="1:12">
      <c r="A12" t="s">
        <v>26</v>
      </c>
      <c r="C12" s="19"/>
      <c r="D12" s="19"/>
      <c r="E12" s="19">
        <f>+Detail!E12-Detail!C12</f>
        <v>0</v>
      </c>
      <c r="F12" s="19"/>
      <c r="G12" s="19">
        <f>+Detail!G12-Detail!E12</f>
        <v>0</v>
      </c>
      <c r="H12" s="19"/>
      <c r="I12" s="19">
        <f>+Detail!I12-Detail!G12</f>
        <v>0</v>
      </c>
      <c r="J12" s="19"/>
      <c r="K12" s="19">
        <f>+Detail!K12-Detail!I12</f>
        <v>-1</v>
      </c>
      <c r="L12" s="3"/>
    </row>
    <row r="13" spans="1:12">
      <c r="A13" t="s">
        <v>134</v>
      </c>
      <c r="C13" s="19"/>
      <c r="D13" s="19"/>
      <c r="E13" s="19">
        <f>+Detail!E13-Detail!C13</f>
        <v>0</v>
      </c>
      <c r="F13" s="19"/>
      <c r="G13" s="19">
        <f>+Detail!G13-Detail!E13</f>
        <v>0</v>
      </c>
      <c r="H13" s="19"/>
      <c r="I13" s="19">
        <f>+Detail!I13-Detail!G13</f>
        <v>0</v>
      </c>
      <c r="J13" s="19"/>
      <c r="K13" s="19">
        <f>+Detail!K13-Detail!I13</f>
        <v>5000</v>
      </c>
      <c r="L13" s="3"/>
    </row>
    <row r="14" spans="1:12" ht="15.75" thickBot="1">
      <c r="A14" s="15" t="s">
        <v>27</v>
      </c>
      <c r="B14" s="16"/>
      <c r="C14" s="31"/>
      <c r="D14" s="31"/>
      <c r="E14" s="31">
        <f>SUM(E9:E13)</f>
        <v>19197.5</v>
      </c>
      <c r="F14" s="31"/>
      <c r="G14" s="31">
        <f>SUM(G9:G13)</f>
        <v>-3161</v>
      </c>
      <c r="H14" s="31"/>
      <c r="I14" s="31">
        <f>SUM(I9:I13)</f>
        <v>3163.5</v>
      </c>
      <c r="J14" s="31"/>
      <c r="K14" s="31">
        <f>SUM(K9:K13)</f>
        <v>32827</v>
      </c>
      <c r="L14" s="3"/>
    </row>
    <row r="15" spans="1:12">
      <c r="A15" t="s">
        <v>28</v>
      </c>
      <c r="C15" s="19"/>
      <c r="D15" s="19"/>
      <c r="E15" s="19">
        <f>+Detail!E15-Detail!C15</f>
        <v>-6857</v>
      </c>
      <c r="F15" s="19"/>
      <c r="G15" s="19">
        <f>+Detail!G15-Detail!E15</f>
        <v>-29578</v>
      </c>
      <c r="H15" s="19"/>
      <c r="I15" s="19">
        <f>+Detail!I15-Detail!G15</f>
        <v>0</v>
      </c>
      <c r="J15" s="19"/>
      <c r="K15" s="19">
        <f>+Detail!K15-Detail!I15</f>
        <v>0</v>
      </c>
      <c r="L15" s="3"/>
    </row>
    <row r="16" spans="1:12">
      <c r="A16" t="s">
        <v>29</v>
      </c>
      <c r="C16" s="19"/>
      <c r="D16" s="19"/>
      <c r="E16" s="19">
        <f>+Detail!E16-Detail!C16</f>
        <v>-60.170000000000073</v>
      </c>
      <c r="F16" s="19"/>
      <c r="G16" s="19">
        <f>+Detail!G16-Detail!E16</f>
        <v>-2117.2200000000003</v>
      </c>
      <c r="H16" s="19"/>
      <c r="I16" s="19">
        <f>+Detail!I16-Detail!G16</f>
        <v>2179.2200000000003</v>
      </c>
      <c r="J16" s="19"/>
      <c r="K16" s="19">
        <f>+Detail!K16-Detail!I16</f>
        <v>0</v>
      </c>
      <c r="L16" s="3"/>
    </row>
    <row r="17" spans="1:12">
      <c r="A17" s="1" t="s">
        <v>2</v>
      </c>
      <c r="C17" s="19"/>
      <c r="D17" s="19"/>
      <c r="E17" s="19">
        <f>+Detail!E17-Detail!C17</f>
        <v>0</v>
      </c>
      <c r="F17" s="19"/>
      <c r="G17" s="19">
        <f>+Detail!G17-Detail!E17</f>
        <v>0</v>
      </c>
      <c r="H17" s="19"/>
      <c r="I17" s="19">
        <f>+Detail!I17-Detail!G17</f>
        <v>0</v>
      </c>
      <c r="J17" s="19"/>
      <c r="K17" s="19">
        <f>+Detail!K17-Detail!I17</f>
        <v>0</v>
      </c>
      <c r="L17" s="3"/>
    </row>
    <row r="18" spans="1:12">
      <c r="A18" t="s">
        <v>151</v>
      </c>
      <c r="C18" s="19"/>
      <c r="D18" s="19"/>
      <c r="E18" s="19">
        <f>+Detail!E18-Detail!C18</f>
        <v>10050</v>
      </c>
      <c r="F18" s="19"/>
      <c r="G18" s="19">
        <f>+Detail!G18-Detail!E18</f>
        <v>18350</v>
      </c>
      <c r="H18" s="19"/>
      <c r="I18" s="19">
        <f>+Detail!I18-Detail!G18</f>
        <v>-28400</v>
      </c>
      <c r="J18" s="19"/>
      <c r="K18" s="19">
        <f>+Detail!K18-Detail!I18</f>
        <v>33000</v>
      </c>
      <c r="L18" s="3"/>
    </row>
    <row r="19" spans="1:12">
      <c r="A19" t="s">
        <v>152</v>
      </c>
      <c r="C19" s="19"/>
      <c r="D19" s="19"/>
      <c r="E19" s="19">
        <f>+Detail!E19-Detail!C19</f>
        <v>-20452</v>
      </c>
      <c r="F19" s="19"/>
      <c r="G19" s="19">
        <f>+Detail!G19-Detail!E19</f>
        <v>-5158.1999999999971</v>
      </c>
      <c r="H19" s="19"/>
      <c r="I19" s="42">
        <f>+Detail!I19-Detail!G19</f>
        <v>157675</v>
      </c>
      <c r="J19" s="42"/>
      <c r="K19" s="42">
        <f>+Detail!K19-Detail!I19</f>
        <v>-189000</v>
      </c>
      <c r="L19" s="3"/>
    </row>
    <row r="20" spans="1:12" ht="15.75" thickBot="1">
      <c r="A20" s="15" t="s">
        <v>30</v>
      </c>
      <c r="B20" s="16"/>
      <c r="C20" s="31"/>
      <c r="D20" s="31"/>
      <c r="E20" s="31">
        <f>+E18+E19</f>
        <v>-10402</v>
      </c>
      <c r="F20" s="31"/>
      <c r="G20" s="31">
        <f>+G18+G19</f>
        <v>13191.800000000003</v>
      </c>
      <c r="H20" s="31"/>
      <c r="I20" s="31">
        <f>+I18+I19</f>
        <v>129275</v>
      </c>
      <c r="J20" s="31"/>
      <c r="K20" s="31">
        <f>+K18+K19</f>
        <v>-156000</v>
      </c>
      <c r="L20" s="3"/>
    </row>
    <row r="21" spans="1:12">
      <c r="A21" t="s">
        <v>31</v>
      </c>
      <c r="C21" s="19"/>
      <c r="D21" s="19"/>
      <c r="E21" s="19">
        <f>+Detail!E21-Detail!C21</f>
        <v>-4058.2099999999991</v>
      </c>
      <c r="F21" s="19"/>
      <c r="G21" s="19">
        <f>+Detail!G21-Detail!E21</f>
        <v>16682.21</v>
      </c>
      <c r="H21" s="19"/>
      <c r="I21" s="19">
        <f>+Detail!I21-Detail!G21</f>
        <v>-7214</v>
      </c>
      <c r="J21" s="19"/>
      <c r="K21" s="19">
        <f>+Detail!K21-Detail!I21</f>
        <v>1000</v>
      </c>
      <c r="L21" s="3"/>
    </row>
    <row r="22" spans="1:12">
      <c r="A22" t="s">
        <v>32</v>
      </c>
      <c r="C22" s="19"/>
      <c r="D22" s="19"/>
      <c r="E22" s="19">
        <f>+Detail!E22-Detail!C22</f>
        <v>14400.280000000002</v>
      </c>
      <c r="F22" s="19"/>
      <c r="G22" s="19">
        <f>+Detail!G22-Detail!E22</f>
        <v>-9635.1900000000023</v>
      </c>
      <c r="H22" s="19"/>
      <c r="I22" s="19">
        <f>+Detail!I22-Detail!G22</f>
        <v>1424.4300000000003</v>
      </c>
      <c r="J22" s="19"/>
      <c r="K22" s="19">
        <f>+Detail!K22-Detail!I22</f>
        <v>0</v>
      </c>
      <c r="L22" s="3"/>
    </row>
    <row r="23" spans="1:12">
      <c r="A23" t="s">
        <v>3</v>
      </c>
      <c r="C23" s="19"/>
      <c r="D23" s="19"/>
      <c r="E23" s="19">
        <f>+Detail!E23-Detail!C23</f>
        <v>0</v>
      </c>
      <c r="F23" s="19"/>
      <c r="G23" s="19">
        <f>+Detail!G23-Detail!E23</f>
        <v>0</v>
      </c>
      <c r="H23" s="19"/>
      <c r="I23" s="19">
        <f>+Detail!I23-Detail!G23</f>
        <v>0</v>
      </c>
      <c r="J23" s="19"/>
      <c r="K23" s="19">
        <f>+Detail!K23-Detail!I23</f>
        <v>0</v>
      </c>
      <c r="L23" s="3"/>
    </row>
    <row r="24" spans="1:12">
      <c r="A24" t="s">
        <v>33</v>
      </c>
      <c r="C24" s="19"/>
      <c r="D24" s="19"/>
      <c r="E24" s="19">
        <f>+Detail!E24-Detail!C24</f>
        <v>1417.31</v>
      </c>
      <c r="F24" s="19"/>
      <c r="G24" s="19">
        <f>+Detail!G24-Detail!E24</f>
        <v>13054.09</v>
      </c>
      <c r="H24" s="19"/>
      <c r="I24" s="19">
        <f>+Detail!I24-Detail!G24</f>
        <v>-145</v>
      </c>
      <c r="J24" s="19"/>
      <c r="K24" s="19">
        <f>+Detail!K24-Detail!I24</f>
        <v>2000</v>
      </c>
      <c r="L24" s="3"/>
    </row>
    <row r="25" spans="1:12">
      <c r="A25" t="s">
        <v>34</v>
      </c>
      <c r="C25" s="19"/>
      <c r="D25" s="19"/>
      <c r="E25" s="19">
        <f>+Detail!E25-Detail!C25</f>
        <v>-5830</v>
      </c>
      <c r="F25" s="19"/>
      <c r="G25" s="19">
        <f>+Detail!G25-Detail!E25</f>
        <v>180</v>
      </c>
      <c r="H25" s="19"/>
      <c r="I25" s="19">
        <f>+Detail!I25-Detail!G25</f>
        <v>-200</v>
      </c>
      <c r="J25" s="19"/>
      <c r="K25" s="19">
        <f>+Detail!K25-Detail!I25</f>
        <v>0</v>
      </c>
      <c r="L25" s="3"/>
    </row>
    <row r="26" spans="1:12">
      <c r="A26" t="s">
        <v>35</v>
      </c>
      <c r="C26" s="19"/>
      <c r="D26" s="19"/>
      <c r="E26" s="19">
        <f>+Detail!E26-Detail!C26</f>
        <v>2032.54</v>
      </c>
      <c r="F26" s="19"/>
      <c r="G26" s="19">
        <f>+Detail!G26-Detail!E26</f>
        <v>-1605</v>
      </c>
      <c r="H26" s="19"/>
      <c r="I26" s="19">
        <f>+Detail!I26-Detail!G26</f>
        <v>-1130</v>
      </c>
      <c r="J26" s="19"/>
      <c r="K26" s="19">
        <f>+Detail!K26-Detail!I26</f>
        <v>0</v>
      </c>
      <c r="L26" s="3"/>
    </row>
    <row r="27" spans="1:12">
      <c r="A27" t="s">
        <v>36</v>
      </c>
      <c r="C27" s="19"/>
      <c r="D27" s="19"/>
      <c r="E27" s="19">
        <f>+Detail!E27-Detail!C27</f>
        <v>-9000</v>
      </c>
      <c r="F27" s="19"/>
      <c r="G27" s="19">
        <f>+Detail!G27-Detail!E27</f>
        <v>4415</v>
      </c>
      <c r="H27" s="19"/>
      <c r="I27" s="19">
        <f>+Detail!I27-Detail!G27</f>
        <v>-4415</v>
      </c>
      <c r="J27" s="19"/>
      <c r="K27" s="19">
        <f>+Detail!K27-Detail!I27</f>
        <v>0</v>
      </c>
      <c r="L27" s="3"/>
    </row>
    <row r="28" spans="1:12" ht="15.75" thickBot="1">
      <c r="A28" s="15" t="s">
        <v>37</v>
      </c>
      <c r="B28" s="16"/>
      <c r="C28" s="31"/>
      <c r="D28" s="31"/>
      <c r="E28" s="31">
        <f>+E24+E25+E26+E27</f>
        <v>-11380.150000000001</v>
      </c>
      <c r="F28" s="31"/>
      <c r="G28" s="31">
        <f>+G24+G25+G26+G27</f>
        <v>16044.09</v>
      </c>
      <c r="H28" s="31"/>
      <c r="I28" s="31">
        <f>+I24+I25+I26+I27</f>
        <v>-5890</v>
      </c>
      <c r="J28" s="31"/>
      <c r="K28" s="31">
        <f>+K24+K25+K26+K27</f>
        <v>2000</v>
      </c>
      <c r="L28" s="3"/>
    </row>
    <row r="29" spans="1:12">
      <c r="A29" t="s">
        <v>38</v>
      </c>
      <c r="C29" s="19"/>
      <c r="D29" s="19"/>
      <c r="E29" s="19">
        <f>+Detail!E29-Detail!C29</f>
        <v>1170.4099999999999</v>
      </c>
      <c r="F29" s="19"/>
      <c r="G29" s="19">
        <f>+Detail!G29-Detail!E29</f>
        <v>-2565</v>
      </c>
      <c r="H29" s="19"/>
      <c r="I29" s="19">
        <f>+Detail!I29-Detail!G29</f>
        <v>-52.5</v>
      </c>
      <c r="J29" s="19"/>
      <c r="K29" s="19">
        <f>+Detail!K29-Detail!I29</f>
        <v>500</v>
      </c>
      <c r="L29" s="3"/>
    </row>
    <row r="30" spans="1:12">
      <c r="A30" t="s">
        <v>135</v>
      </c>
      <c r="C30" s="19"/>
      <c r="D30" s="19"/>
      <c r="E30" s="19">
        <f>+Detail!E30-Detail!C30</f>
        <v>0</v>
      </c>
      <c r="F30" s="19"/>
      <c r="G30" s="19">
        <f>+Detail!G30-Detail!E30</f>
        <v>0</v>
      </c>
      <c r="H30" s="19"/>
      <c r="I30" s="19">
        <f>+Detail!I30-Detail!G30</f>
        <v>0</v>
      </c>
      <c r="J30" s="19"/>
      <c r="K30" s="19">
        <f>+Detail!K30-Detail!I30</f>
        <v>1500</v>
      </c>
      <c r="L30" s="3"/>
    </row>
    <row r="31" spans="1:12">
      <c r="A31" t="s">
        <v>39</v>
      </c>
      <c r="C31" s="19"/>
      <c r="D31" s="19"/>
      <c r="E31" s="19">
        <f>+Detail!E31-Detail!C31</f>
        <v>-1070</v>
      </c>
      <c r="F31" s="19"/>
      <c r="G31" s="19">
        <f>+Detail!G31-Detail!E31</f>
        <v>1865</v>
      </c>
      <c r="H31" s="19"/>
      <c r="I31" s="19">
        <f>+Detail!I31-Detail!G31</f>
        <v>-1305</v>
      </c>
      <c r="J31" s="19"/>
      <c r="K31" s="19">
        <f>+Detail!K31-Detail!I31</f>
        <v>-1500</v>
      </c>
      <c r="L31" s="3"/>
    </row>
    <row r="32" spans="1:12" ht="15.75" thickBot="1">
      <c r="A32" s="15" t="s">
        <v>40</v>
      </c>
      <c r="B32" s="16"/>
      <c r="C32" s="31"/>
      <c r="D32" s="31"/>
      <c r="E32" s="31">
        <f>+E20+E21+E22+E28+E29+E31</f>
        <v>-11339.669999999998</v>
      </c>
      <c r="F32" s="31"/>
      <c r="G32" s="31">
        <f>+G20+G21+G22+G28+G29+G31</f>
        <v>35582.910000000003</v>
      </c>
      <c r="H32" s="31"/>
      <c r="I32" s="27">
        <f>+I20+I21+I22+I28+I29+I31</f>
        <v>116237.93</v>
      </c>
      <c r="J32" s="27"/>
      <c r="K32" s="27">
        <f>+K20+K21+K22+K28+K29+K31+K30</f>
        <v>-152500</v>
      </c>
      <c r="L32" s="3"/>
    </row>
    <row r="33" spans="1:13">
      <c r="A33" s="1" t="s">
        <v>4</v>
      </c>
      <c r="C33" s="19"/>
      <c r="D33" s="19"/>
      <c r="E33" s="19"/>
      <c r="F33" s="19"/>
      <c r="G33" s="19"/>
      <c r="H33" s="19"/>
      <c r="I33" s="19"/>
      <c r="J33" s="19"/>
      <c r="K33" s="19"/>
      <c r="L33" s="3"/>
    </row>
    <row r="34" spans="1:13">
      <c r="A34" t="s">
        <v>41</v>
      </c>
      <c r="C34" s="19"/>
      <c r="D34" s="19"/>
      <c r="E34" s="19">
        <f>+Detail!E34-Detail!C34</f>
        <v>-2219.6399999999994</v>
      </c>
      <c r="F34" s="19"/>
      <c r="G34" s="19">
        <f>+Detail!G34-Detail!E34</f>
        <v>-6023</v>
      </c>
      <c r="H34" s="19"/>
      <c r="I34" s="19">
        <f>+Detail!I34-Detail!G34</f>
        <v>-111</v>
      </c>
      <c r="J34" s="19"/>
      <c r="K34" s="19">
        <f>+Detail!K34-Detail!I34</f>
        <v>0</v>
      </c>
      <c r="L34" s="3"/>
    </row>
    <row r="35" spans="1:13">
      <c r="A35" t="s">
        <v>42</v>
      </c>
      <c r="C35" s="19"/>
      <c r="D35" s="19"/>
      <c r="E35" s="19">
        <f>+Detail!E35-Detail!C35</f>
        <v>-13883.189999999999</v>
      </c>
      <c r="F35" s="19"/>
      <c r="G35" s="19">
        <f>+Detail!G35-Detail!E35</f>
        <v>9506.89</v>
      </c>
      <c r="H35" s="19"/>
      <c r="I35" s="19">
        <f>+Detail!I35-Detail!G35</f>
        <v>-5226.4500000000007</v>
      </c>
      <c r="J35" s="19"/>
      <c r="K35" s="19">
        <f>+Detail!K35-Detail!I35</f>
        <v>0</v>
      </c>
      <c r="L35" s="3"/>
    </row>
    <row r="36" spans="1:13">
      <c r="A36" t="s">
        <v>43</v>
      </c>
      <c r="C36" s="19"/>
      <c r="D36" s="19"/>
      <c r="E36" s="19">
        <f>+Detail!E36-Detail!C36</f>
        <v>2096.61</v>
      </c>
      <c r="F36" s="19"/>
      <c r="G36" s="19">
        <f>+Detail!G36-Detail!E36</f>
        <v>-3250.1600000000003</v>
      </c>
      <c r="H36" s="19"/>
      <c r="I36" s="19">
        <f>+Detail!I36-Detail!G36</f>
        <v>1.7300000000000182</v>
      </c>
      <c r="J36" s="19"/>
      <c r="K36" s="19">
        <f>+Detail!K36-Detail!I36</f>
        <v>0</v>
      </c>
      <c r="L36" s="3"/>
    </row>
    <row r="37" spans="1:13">
      <c r="A37" t="s">
        <v>44</v>
      </c>
      <c r="C37" s="19"/>
      <c r="D37" s="19"/>
      <c r="E37" s="19">
        <f>+Detail!E37-Detail!C37</f>
        <v>-319.49</v>
      </c>
      <c r="F37" s="19"/>
      <c r="G37" s="19">
        <f>+Detail!G37-Detail!E37</f>
        <v>-138.64999999999998</v>
      </c>
      <c r="H37" s="19"/>
      <c r="I37" s="19">
        <f>+Detail!I37-Detail!G37</f>
        <v>42.149999999999977</v>
      </c>
      <c r="J37" s="19"/>
      <c r="K37" s="19">
        <f>+Detail!K37-Detail!I37</f>
        <v>0</v>
      </c>
      <c r="L37" s="3"/>
    </row>
    <row r="38" spans="1:13">
      <c r="A38" t="s">
        <v>45</v>
      </c>
      <c r="C38" s="19"/>
      <c r="D38" s="19"/>
      <c r="E38" s="19">
        <f>+Detail!E38-Detail!C38</f>
        <v>-414.49000000000024</v>
      </c>
      <c r="F38" s="19"/>
      <c r="G38" s="19">
        <f>+Detail!G38-Detail!E38</f>
        <v>766.65999999999985</v>
      </c>
      <c r="H38" s="19"/>
      <c r="I38" s="19">
        <f>+Detail!I38-Detail!G38</f>
        <v>-916.19999999999982</v>
      </c>
      <c r="J38" s="19"/>
      <c r="K38" s="19">
        <f>+Detail!K38-Detail!I38</f>
        <v>0</v>
      </c>
      <c r="L38" s="3"/>
    </row>
    <row r="39" spans="1:13">
      <c r="A39" t="s">
        <v>46</v>
      </c>
      <c r="C39" s="19"/>
      <c r="D39" s="19"/>
      <c r="E39" s="19">
        <f>+Detail!E39-Detail!C39</f>
        <v>-405.96000000000004</v>
      </c>
      <c r="F39" s="19"/>
      <c r="G39" s="19">
        <f>+Detail!G39-Detail!E39</f>
        <v>846.94999999999982</v>
      </c>
      <c r="H39" s="19"/>
      <c r="I39" s="19">
        <f>+Detail!I39-Detail!G39</f>
        <v>-715.48999999999978</v>
      </c>
      <c r="J39" s="19"/>
      <c r="K39" s="19">
        <f>+Detail!K39-Detail!I39</f>
        <v>0</v>
      </c>
      <c r="L39" s="3"/>
    </row>
    <row r="40" spans="1:13">
      <c r="A40" t="s">
        <v>47</v>
      </c>
      <c r="C40" s="19"/>
      <c r="D40" s="19"/>
      <c r="E40" s="19">
        <f>+Detail!E40-Detail!C40</f>
        <v>-2060.6999999999998</v>
      </c>
      <c r="F40" s="19"/>
      <c r="G40" s="19">
        <f>+Detail!G40-Detail!E40</f>
        <v>72</v>
      </c>
      <c r="H40" s="19"/>
      <c r="I40" s="19">
        <f>+Detail!I40-Detail!G40</f>
        <v>200</v>
      </c>
      <c r="J40" s="19"/>
      <c r="K40" s="19">
        <f>+Detail!K40-Detail!I40</f>
        <v>0</v>
      </c>
      <c r="L40" s="3"/>
    </row>
    <row r="41" spans="1:13" ht="15.75" thickBot="1">
      <c r="A41" s="15" t="s">
        <v>5</v>
      </c>
      <c r="B41" s="16"/>
      <c r="C41" s="31"/>
      <c r="D41" s="31"/>
      <c r="E41" s="31">
        <f>SUM(E34:E40)</f>
        <v>-17206.859999999997</v>
      </c>
      <c r="F41" s="31"/>
      <c r="G41" s="31">
        <f>SUM(G34:G40)</f>
        <v>1780.6899999999987</v>
      </c>
      <c r="H41" s="31"/>
      <c r="I41" s="31">
        <f>SUM(I34:I40)</f>
        <v>-6725.2600000000011</v>
      </c>
      <c r="J41" s="31"/>
      <c r="K41" s="31">
        <f>SUM(K34:K40)</f>
        <v>0</v>
      </c>
      <c r="L41" s="3"/>
    </row>
    <row r="42" spans="1:13">
      <c r="A42" t="s">
        <v>48</v>
      </c>
      <c r="C42" s="19"/>
      <c r="D42" s="19"/>
      <c r="E42" s="19">
        <f>+Detail!E42-Detail!C42</f>
        <v>2539.2099999999991</v>
      </c>
      <c r="F42" s="19"/>
      <c r="G42" s="19">
        <f>+Detail!G42-Detail!E42</f>
        <v>-35</v>
      </c>
      <c r="H42" s="19"/>
      <c r="I42" s="19">
        <f>+Detail!I42-Detail!G42</f>
        <v>-22</v>
      </c>
      <c r="J42" s="19"/>
      <c r="K42" s="19">
        <f>+Detail!K42-Detail!I42</f>
        <v>0</v>
      </c>
      <c r="L42" s="3"/>
    </row>
    <row r="43" spans="1:13">
      <c r="A43" t="s">
        <v>49</v>
      </c>
      <c r="C43" s="19"/>
      <c r="D43" s="19"/>
      <c r="E43" s="19">
        <f>+Detail!E43-Detail!C43</f>
        <v>-75</v>
      </c>
      <c r="F43" s="19"/>
      <c r="G43" s="19">
        <f>+Detail!G43-Detail!E43</f>
        <v>36.86</v>
      </c>
      <c r="H43" s="19"/>
      <c r="I43" s="19">
        <f>+Detail!I43-Detail!G43</f>
        <v>58.14</v>
      </c>
      <c r="J43" s="19"/>
      <c r="K43" s="19">
        <f>+Detail!K43-Detail!I43</f>
        <v>0</v>
      </c>
      <c r="L43" s="3"/>
    </row>
    <row r="44" spans="1:13">
      <c r="A44" t="s">
        <v>50</v>
      </c>
      <c r="C44" s="19"/>
      <c r="D44" s="19"/>
      <c r="E44" s="19">
        <f>+Detail!E44-Detail!C44</f>
        <v>-31.3</v>
      </c>
      <c r="F44" s="19"/>
      <c r="G44" s="19">
        <f>+Detail!G44-Detail!E44</f>
        <v>0</v>
      </c>
      <c r="H44" s="19"/>
      <c r="I44" s="19">
        <f>+Detail!I44-Detail!G44</f>
        <v>0</v>
      </c>
      <c r="J44" s="19"/>
      <c r="K44" s="19">
        <f>+Detail!K44-Detail!I44</f>
        <v>0</v>
      </c>
      <c r="L44" s="3"/>
    </row>
    <row r="45" spans="1:13">
      <c r="A45" s="1" t="s">
        <v>51</v>
      </c>
      <c r="C45" s="19"/>
      <c r="D45" s="19"/>
      <c r="E45" s="19">
        <f>+Detail!E45-Detail!C45</f>
        <v>2488.0999999999985</v>
      </c>
      <c r="F45" s="19"/>
      <c r="G45" s="19">
        <f>+Detail!G45-Detail!E45</f>
        <v>-92.860000000000582</v>
      </c>
      <c r="H45" s="19"/>
      <c r="I45" s="19">
        <f>+Detail!I45-Detail!G45</f>
        <v>35.860000000000582</v>
      </c>
      <c r="J45" s="19"/>
      <c r="K45" s="19">
        <f>+Detail!K45-Detail!I45</f>
        <v>0</v>
      </c>
      <c r="L45" s="3"/>
    </row>
    <row r="46" spans="1:13">
      <c r="A46" s="1" t="s">
        <v>52</v>
      </c>
      <c r="C46" s="19"/>
      <c r="D46" s="19"/>
      <c r="E46" s="19">
        <f>+Detail!E46-Detail!C46</f>
        <v>-14624.330000000016</v>
      </c>
      <c r="F46" s="19"/>
      <c r="G46" s="19">
        <f>+Detail!G46-Detail!E46</f>
        <v>1593.3999999999942</v>
      </c>
      <c r="H46" s="19"/>
      <c r="I46" s="19">
        <f>+Detail!I46-Detail!G46</f>
        <v>-6689.3999999999942</v>
      </c>
      <c r="J46" s="19"/>
      <c r="K46" s="19">
        <f>+Detail!K46-Detail!I46</f>
        <v>0</v>
      </c>
      <c r="L46" s="3"/>
    </row>
    <row r="47" spans="1:13" ht="15.75" thickBot="1">
      <c r="A47" s="1" t="s">
        <v>53</v>
      </c>
      <c r="C47" s="34"/>
      <c r="D47" s="22"/>
      <c r="E47" s="34">
        <f>+E14+E15+E16+E20+E21+E22+E28+E29+E31+E46</f>
        <v>-13683.670000000015</v>
      </c>
      <c r="F47" s="22"/>
      <c r="G47" s="34">
        <f>+G14+G15+G16+G20+G21+G22+G28+G29+G31+G46</f>
        <v>2320.0899999999929</v>
      </c>
      <c r="H47" s="22"/>
      <c r="I47" s="21">
        <f>+I14+I15+I16+I20+I21+I22+I28+I29+I31+I46</f>
        <v>114891.25</v>
      </c>
      <c r="J47" s="43"/>
      <c r="K47" s="21">
        <f>+K14+K15+K16+K20+K21+K22+K28+K29+K31+K46+K30</f>
        <v>-119673</v>
      </c>
      <c r="L47" s="3"/>
      <c r="M47" s="3"/>
    </row>
    <row r="48" spans="1:13" ht="15.75" thickTop="1">
      <c r="A48" s="1"/>
      <c r="C48" s="38"/>
      <c r="D48" s="19"/>
      <c r="E48" s="38"/>
      <c r="F48" s="19"/>
      <c r="G48" s="38"/>
      <c r="H48" s="19"/>
      <c r="I48" s="38"/>
      <c r="J48" s="19"/>
      <c r="K48" s="38"/>
      <c r="L48" s="3"/>
    </row>
    <row r="49" spans="1:12">
      <c r="A49" s="1" t="s">
        <v>6</v>
      </c>
      <c r="C49" s="19"/>
      <c r="D49" s="19"/>
      <c r="E49" s="19"/>
      <c r="F49" s="19"/>
      <c r="G49" s="19"/>
      <c r="H49" s="19"/>
      <c r="I49" s="19"/>
      <c r="J49" s="19"/>
      <c r="K49" s="19"/>
      <c r="L49" s="3"/>
    </row>
    <row r="50" spans="1:12">
      <c r="A50" s="1" t="s">
        <v>7</v>
      </c>
      <c r="C50" s="19"/>
      <c r="D50" s="19"/>
      <c r="E50" s="19"/>
      <c r="F50" s="19"/>
      <c r="G50" s="19"/>
      <c r="H50" s="19"/>
      <c r="I50" s="19"/>
      <c r="J50" s="19"/>
      <c r="K50" s="19"/>
      <c r="L50" s="3"/>
    </row>
    <row r="51" spans="1:12">
      <c r="A51" s="1" t="s">
        <v>8</v>
      </c>
      <c r="C51" s="19"/>
      <c r="D51" s="19"/>
      <c r="E51" s="19"/>
      <c r="F51" s="19"/>
      <c r="G51" s="19"/>
      <c r="H51" s="19"/>
      <c r="I51" s="19"/>
      <c r="J51" s="19"/>
      <c r="K51" s="19"/>
      <c r="L51" s="3"/>
    </row>
    <row r="52" spans="1:12">
      <c r="A52" t="s">
        <v>54</v>
      </c>
      <c r="C52" s="19"/>
      <c r="D52" s="19"/>
      <c r="E52" s="19">
        <f>+Detail!E52-Detail!C52</f>
        <v>-16594.369999999995</v>
      </c>
      <c r="F52" s="19"/>
      <c r="G52" s="19">
        <f>+Detail!G52-Detail!E52</f>
        <v>-17225.61</v>
      </c>
      <c r="H52" s="19"/>
      <c r="I52" s="19">
        <f>+Detail!I52-Detail!G52</f>
        <v>16906</v>
      </c>
      <c r="J52" s="19"/>
      <c r="K52" s="19">
        <f>+Detail!K52-Detail!I52</f>
        <v>-30200</v>
      </c>
      <c r="L52" s="3"/>
    </row>
    <row r="53" spans="1:12">
      <c r="A53" t="s">
        <v>55</v>
      </c>
      <c r="C53" s="19"/>
      <c r="D53" s="19"/>
      <c r="E53" s="19">
        <f>+Detail!E53-Detail!C53</f>
        <v>-372.30999999999949</v>
      </c>
      <c r="F53" s="19"/>
      <c r="G53" s="19">
        <f>+Detail!G53-Detail!E53</f>
        <v>-211.89999999999964</v>
      </c>
      <c r="H53" s="19"/>
      <c r="I53" s="19">
        <f>+Detail!I53-Detail!G53</f>
        <v>148</v>
      </c>
      <c r="J53" s="19"/>
      <c r="K53" s="19">
        <f>+Detail!K53-Detail!I53</f>
        <v>0</v>
      </c>
      <c r="L53" s="3"/>
    </row>
    <row r="54" spans="1:12">
      <c r="A54" t="s">
        <v>56</v>
      </c>
      <c r="C54" s="19"/>
      <c r="D54" s="19"/>
      <c r="E54" s="19">
        <f>+Detail!E54-Detail!C54</f>
        <v>1328.8099999999995</v>
      </c>
      <c r="F54" s="19"/>
      <c r="G54" s="19">
        <f>+Detail!G54-Detail!E54</f>
        <v>-3698.6399999999994</v>
      </c>
      <c r="H54" s="19"/>
      <c r="I54" s="19">
        <f>+Detail!I54-Detail!G54</f>
        <v>1011</v>
      </c>
      <c r="J54" s="19"/>
      <c r="K54" s="19">
        <f>+Detail!K54-Detail!I54</f>
        <v>-1000</v>
      </c>
      <c r="L54" s="3"/>
    </row>
    <row r="55" spans="1:12">
      <c r="A55" t="s">
        <v>57</v>
      </c>
      <c r="C55" s="19"/>
      <c r="D55" s="19"/>
      <c r="E55" s="19">
        <f>+Detail!E55-Detail!C55</f>
        <v>595.13999999999942</v>
      </c>
      <c r="F55" s="19"/>
      <c r="G55" s="19">
        <f>+Detail!G55-Detail!E55</f>
        <v>-6799.75</v>
      </c>
      <c r="H55" s="19"/>
      <c r="I55" s="19">
        <f>+Detail!I55-Detail!G55</f>
        <v>5157</v>
      </c>
      <c r="J55" s="19"/>
      <c r="K55" s="19">
        <f>+Detail!K55-Detail!I55</f>
        <v>490</v>
      </c>
      <c r="L55" s="3"/>
    </row>
    <row r="56" spans="1:12">
      <c r="A56" t="s">
        <v>58</v>
      </c>
      <c r="C56" s="19"/>
      <c r="D56" s="19"/>
      <c r="E56" s="19">
        <f>+Detail!E56-Detail!C56</f>
        <v>147.70999999999998</v>
      </c>
      <c r="F56" s="19"/>
      <c r="G56" s="19">
        <f>+Detail!G56-Detail!E56</f>
        <v>-136.19999999999999</v>
      </c>
      <c r="H56" s="19"/>
      <c r="I56" s="19">
        <f>+Detail!I56-Detail!G56</f>
        <v>3302</v>
      </c>
      <c r="J56" s="19"/>
      <c r="K56" s="19">
        <f>+Detail!K56-Detail!I56</f>
        <v>-1980</v>
      </c>
      <c r="L56" s="3"/>
    </row>
    <row r="57" spans="1:12">
      <c r="A57" t="s">
        <v>59</v>
      </c>
      <c r="C57" s="19"/>
      <c r="D57" s="19"/>
      <c r="E57" s="19">
        <f>+Detail!E57-Detail!C57</f>
        <v>-2737</v>
      </c>
      <c r="F57" s="19"/>
      <c r="G57" s="19">
        <f>+Detail!G57-Detail!E57</f>
        <v>-2924.6100000000006</v>
      </c>
      <c r="H57" s="19"/>
      <c r="I57" s="19">
        <f>+Detail!I57-Detail!G57</f>
        <v>-2406</v>
      </c>
      <c r="J57" s="19"/>
      <c r="K57" s="19">
        <f>+Detail!K57-Detail!I57</f>
        <v>-4800</v>
      </c>
      <c r="L57" s="3"/>
    </row>
    <row r="58" spans="1:12">
      <c r="A58" t="s">
        <v>60</v>
      </c>
      <c r="C58" s="19"/>
      <c r="D58" s="19"/>
      <c r="E58" s="19">
        <f>+Detail!E58-Detail!C58</f>
        <v>-1047.1599999999999</v>
      </c>
      <c r="F58" s="19"/>
      <c r="G58" s="19">
        <f>+Detail!G58-Detail!E58</f>
        <v>-4059.7799999999997</v>
      </c>
      <c r="H58" s="19"/>
      <c r="I58" s="19">
        <f>+Detail!I58-Detail!G58</f>
        <v>5459</v>
      </c>
      <c r="J58" s="19"/>
      <c r="K58" s="19">
        <f>+Detail!K58-Detail!I58</f>
        <v>-1800</v>
      </c>
      <c r="L58" s="3"/>
    </row>
    <row r="59" spans="1:12" ht="15.75" thickBot="1">
      <c r="A59" s="15" t="s">
        <v>61</v>
      </c>
      <c r="B59" s="16"/>
      <c r="C59" s="31"/>
      <c r="D59" s="31"/>
      <c r="E59" s="31">
        <f>SUM(E52:E58)</f>
        <v>-18679.179999999997</v>
      </c>
      <c r="F59" s="31"/>
      <c r="G59" s="31">
        <f>SUM(G52:G58)</f>
        <v>-35056.490000000005</v>
      </c>
      <c r="H59" s="31"/>
      <c r="I59" s="31">
        <f>SUM(I52:I58)</f>
        <v>29577</v>
      </c>
      <c r="J59" s="31"/>
      <c r="K59" s="27">
        <f>SUM(K52:K58)</f>
        <v>-39290</v>
      </c>
      <c r="L59" s="3"/>
    </row>
    <row r="60" spans="1:12">
      <c r="A60" s="1" t="s">
        <v>9</v>
      </c>
      <c r="C60" s="19"/>
      <c r="D60" s="19"/>
      <c r="E60" s="19"/>
      <c r="F60" s="19"/>
      <c r="G60" s="19"/>
      <c r="H60" s="19"/>
      <c r="I60" s="19"/>
      <c r="J60" s="19"/>
      <c r="K60" s="19"/>
      <c r="L60" s="3"/>
    </row>
    <row r="61" spans="1:12">
      <c r="A61" t="s">
        <v>62</v>
      </c>
      <c r="C61" s="19"/>
      <c r="D61" s="19"/>
      <c r="E61" s="19">
        <f>+Detail!E61-Detail!C61</f>
        <v>4819.0200000000004</v>
      </c>
      <c r="F61" s="19"/>
      <c r="G61" s="19">
        <f>+Detail!G61-Detail!E61</f>
        <v>-8458</v>
      </c>
      <c r="H61" s="19"/>
      <c r="I61" s="19">
        <f>+Detail!I61-Detail!G61</f>
        <v>13980</v>
      </c>
      <c r="J61" s="19"/>
      <c r="K61" s="19">
        <f>+Detail!K61-Detail!I61</f>
        <v>-16800</v>
      </c>
      <c r="L61" s="3"/>
    </row>
    <row r="62" spans="1:12">
      <c r="A62" t="s">
        <v>63</v>
      </c>
      <c r="C62" s="19"/>
      <c r="D62" s="19"/>
      <c r="E62" s="19">
        <f>+Detail!E62-Detail!C62</f>
        <v>40.5300000000002</v>
      </c>
      <c r="F62" s="19"/>
      <c r="G62" s="19">
        <f>+Detail!G62-Detail!E62</f>
        <v>213.25</v>
      </c>
      <c r="H62" s="19"/>
      <c r="I62" s="19">
        <f>+Detail!I62-Detail!G62</f>
        <v>195</v>
      </c>
      <c r="J62" s="19"/>
      <c r="K62" s="19">
        <f>+Detail!K62-Detail!I62</f>
        <v>-500</v>
      </c>
      <c r="L62" s="3"/>
    </row>
    <row r="63" spans="1:12">
      <c r="A63" t="s">
        <v>64</v>
      </c>
      <c r="C63" s="19"/>
      <c r="D63" s="19"/>
      <c r="E63" s="19">
        <f>+Detail!E63-Detail!C63</f>
        <v>-2331.6099999999997</v>
      </c>
      <c r="F63" s="19"/>
      <c r="G63" s="19">
        <f>+Detail!G63-Detail!E63</f>
        <v>1877.95</v>
      </c>
      <c r="H63" s="19"/>
      <c r="I63" s="19">
        <f>+Detail!I63-Detail!G63</f>
        <v>2131</v>
      </c>
      <c r="J63" s="19"/>
      <c r="K63" s="19">
        <f>+Detail!K63-Detail!I63</f>
        <v>-3000</v>
      </c>
      <c r="L63" s="3"/>
    </row>
    <row r="64" spans="1:12">
      <c r="A64" t="s">
        <v>66</v>
      </c>
      <c r="C64" s="19"/>
      <c r="D64" s="19"/>
      <c r="E64" s="19">
        <f>+Detail!E64-Detail!C64</f>
        <v>2054.2900000000004</v>
      </c>
      <c r="F64" s="19"/>
      <c r="G64" s="19">
        <f>+Detail!G64-Detail!E64</f>
        <v>-2016.7700000000004</v>
      </c>
      <c r="H64" s="19"/>
      <c r="I64" s="19">
        <f>+Detail!I64-Detail!G64</f>
        <v>3924</v>
      </c>
      <c r="J64" s="19"/>
      <c r="K64" s="19">
        <f>+Detail!K64-Detail!I64</f>
        <v>-200</v>
      </c>
      <c r="L64" s="3"/>
    </row>
    <row r="65" spans="1:12">
      <c r="A65" t="s">
        <v>128</v>
      </c>
      <c r="C65" s="19"/>
      <c r="D65" s="19"/>
      <c r="E65" s="19">
        <f>+Detail!E65-Detail!C65</f>
        <v>5587.65</v>
      </c>
      <c r="F65" s="19"/>
      <c r="G65" s="19">
        <f>+Detail!G65-Detail!E65</f>
        <v>-4705.6499999999996</v>
      </c>
      <c r="H65" s="19"/>
      <c r="I65" s="19">
        <f>+Detail!I65-Detail!G65</f>
        <v>2618</v>
      </c>
      <c r="J65" s="19"/>
      <c r="K65" s="19">
        <f>+Detail!K65-Detail!I65</f>
        <v>-2500</v>
      </c>
      <c r="L65" s="3"/>
    </row>
    <row r="66" spans="1:12">
      <c r="A66" s="1" t="s">
        <v>65</v>
      </c>
      <c r="C66" s="19"/>
      <c r="D66" s="19"/>
      <c r="E66" s="19">
        <f>SUM(E61:E65)</f>
        <v>10169.880000000001</v>
      </c>
      <c r="F66" s="19"/>
      <c r="G66" s="19">
        <f>SUM(G61:G65)</f>
        <v>-13089.22</v>
      </c>
      <c r="H66" s="19"/>
      <c r="I66" s="19">
        <f>SUM(I61:I65)</f>
        <v>22848</v>
      </c>
      <c r="J66" s="19"/>
      <c r="K66" s="42">
        <f>SUM(K61:K65)</f>
        <v>-23000</v>
      </c>
      <c r="L66" s="3"/>
    </row>
    <row r="67" spans="1:12" ht="15.75" thickBot="1">
      <c r="A67" s="15" t="s">
        <v>67</v>
      </c>
      <c r="B67" s="16"/>
      <c r="C67" s="31"/>
      <c r="D67" s="31"/>
      <c r="E67" s="31">
        <f>+E59+E66</f>
        <v>-8509.2999999999956</v>
      </c>
      <c r="F67" s="31"/>
      <c r="G67" s="31">
        <f>+G59+G66</f>
        <v>-48145.710000000006</v>
      </c>
      <c r="H67" s="31"/>
      <c r="I67" s="31">
        <f>+I59+I66</f>
        <v>52425</v>
      </c>
      <c r="J67" s="31"/>
      <c r="K67" s="27">
        <f>+K59+K66</f>
        <v>-62290</v>
      </c>
      <c r="L67" s="3"/>
    </row>
    <row r="68" spans="1:12">
      <c r="A68" s="1" t="s">
        <v>10</v>
      </c>
      <c r="C68" s="19"/>
      <c r="D68" s="19"/>
      <c r="E68" s="19"/>
      <c r="F68" s="19"/>
      <c r="G68" s="19"/>
      <c r="H68" s="19"/>
      <c r="I68" s="19"/>
      <c r="J68" s="19"/>
      <c r="K68" s="19"/>
      <c r="L68" s="3"/>
    </row>
    <row r="69" spans="1:12">
      <c r="A69" t="s">
        <v>68</v>
      </c>
      <c r="C69" s="19"/>
      <c r="D69" s="19"/>
      <c r="E69" s="19">
        <f>+Detail!E69-Detail!C69</f>
        <v>27330.020000000019</v>
      </c>
      <c r="F69" s="19"/>
      <c r="G69" s="19">
        <f>+Detail!G69-Detail!E69</f>
        <v>-26641.540000000037</v>
      </c>
      <c r="H69" s="19"/>
      <c r="I69" s="19">
        <f>+Detail!I69-Detail!G69</f>
        <v>-22281</v>
      </c>
      <c r="J69" s="19"/>
      <c r="K69" s="19">
        <f>+Detail!K69-Detail!I69</f>
        <v>-17000</v>
      </c>
      <c r="L69" s="3"/>
    </row>
    <row r="70" spans="1:12">
      <c r="A70" t="s">
        <v>69</v>
      </c>
      <c r="C70" s="19"/>
      <c r="D70" s="19"/>
      <c r="E70" s="19">
        <f>+Detail!E70-Detail!C70</f>
        <v>1784.3199999999997</v>
      </c>
      <c r="F70" s="19"/>
      <c r="G70" s="19">
        <f>+Detail!G70-Detail!E70</f>
        <v>-1495.489999999998</v>
      </c>
      <c r="H70" s="19"/>
      <c r="I70" s="19">
        <f>+Detail!I70-Detail!G70</f>
        <v>-2492</v>
      </c>
      <c r="J70" s="19"/>
      <c r="K70" s="19">
        <f>+Detail!K70-Detail!I70</f>
        <v>-410</v>
      </c>
      <c r="L70" s="3"/>
    </row>
    <row r="71" spans="1:12">
      <c r="A71" t="s">
        <v>70</v>
      </c>
      <c r="C71" s="19"/>
      <c r="D71" s="19"/>
      <c r="E71" s="19">
        <f>+Detail!E71-Detail!C71</f>
        <v>7590.8400000000038</v>
      </c>
      <c r="F71" s="19"/>
      <c r="G71" s="19">
        <f>+Detail!G71-Detail!E71</f>
        <v>25758.199999999997</v>
      </c>
      <c r="H71" s="19"/>
      <c r="I71" s="19">
        <f>+Detail!I71-Detail!G71</f>
        <v>44588</v>
      </c>
      <c r="J71" s="19"/>
      <c r="K71" s="19">
        <f>+Detail!K71-Detail!I71</f>
        <v>0</v>
      </c>
      <c r="L71" s="3"/>
    </row>
    <row r="72" spans="1:12">
      <c r="A72" t="s">
        <v>71</v>
      </c>
      <c r="C72" s="19"/>
      <c r="D72" s="19"/>
      <c r="E72" s="19">
        <f>+Detail!E72-Detail!C72</f>
        <v>-4580.34</v>
      </c>
      <c r="F72" s="19"/>
      <c r="G72" s="19">
        <f>+Detail!G72-Detail!E72</f>
        <v>-169.82999999999993</v>
      </c>
      <c r="H72" s="19"/>
      <c r="I72" s="19">
        <f>+Detail!I72-Detail!G72</f>
        <v>7401</v>
      </c>
      <c r="J72" s="19"/>
      <c r="K72" s="19">
        <f>+Detail!K72-Detail!I72</f>
        <v>0</v>
      </c>
      <c r="L72" s="3"/>
    </row>
    <row r="73" spans="1:12" ht="15.75" thickBot="1">
      <c r="A73" s="15" t="s">
        <v>72</v>
      </c>
      <c r="B73" s="16"/>
      <c r="C73" s="31"/>
      <c r="D73" s="31"/>
      <c r="E73" s="31">
        <f>SUM(E69:E72)</f>
        <v>32124.840000000022</v>
      </c>
      <c r="F73" s="31"/>
      <c r="G73" s="31">
        <f>SUM(G69:G72)</f>
        <v>-2548.6600000000381</v>
      </c>
      <c r="H73" s="31"/>
      <c r="I73" s="31">
        <f>SUM(I69:I72)</f>
        <v>27216</v>
      </c>
      <c r="J73" s="31"/>
      <c r="K73" s="27">
        <f>SUM(K69:K72)</f>
        <v>-17410</v>
      </c>
      <c r="L73" s="3"/>
    </row>
    <row r="74" spans="1:12">
      <c r="A74" s="1" t="s">
        <v>11</v>
      </c>
      <c r="C74" s="19"/>
      <c r="D74" s="19"/>
      <c r="E74" s="19"/>
      <c r="F74" s="19"/>
      <c r="G74" s="19"/>
      <c r="H74" s="19"/>
      <c r="I74" s="19"/>
      <c r="J74" s="19"/>
      <c r="K74" s="19"/>
      <c r="L74" s="3"/>
    </row>
    <row r="75" spans="1:12">
      <c r="A75" t="s">
        <v>73</v>
      </c>
      <c r="C75" s="19"/>
      <c r="D75" s="19"/>
      <c r="E75" s="19">
        <f>+Detail!E75-Detail!C75</f>
        <v>50</v>
      </c>
      <c r="F75" s="19"/>
      <c r="G75" s="19">
        <f>+Detail!G75-Detail!E75</f>
        <v>3098</v>
      </c>
      <c r="H75" s="19"/>
      <c r="I75" s="19">
        <f>+Detail!I75-Detail!G75</f>
        <v>2427</v>
      </c>
      <c r="J75" s="19"/>
      <c r="K75" s="19">
        <f>+Detail!K75-Detail!I75</f>
        <v>0</v>
      </c>
      <c r="L75" s="3"/>
    </row>
    <row r="76" spans="1:12">
      <c r="A76" t="s">
        <v>74</v>
      </c>
      <c r="C76" s="19"/>
      <c r="D76" s="19"/>
      <c r="E76" s="19">
        <f>+Detail!E76-Detail!C76</f>
        <v>-898.2399999999999</v>
      </c>
      <c r="F76" s="19"/>
      <c r="G76" s="19">
        <f>+Detail!G76-Detail!E76</f>
        <v>209.41999999999996</v>
      </c>
      <c r="H76" s="19"/>
      <c r="I76" s="19">
        <f>+Detail!I76-Detail!G76</f>
        <v>2050</v>
      </c>
      <c r="J76" s="19"/>
      <c r="K76" s="19">
        <f>+Detail!K76-Detail!I76</f>
        <v>0</v>
      </c>
      <c r="L76" s="3"/>
    </row>
    <row r="77" spans="1:12">
      <c r="A77" t="s">
        <v>75</v>
      </c>
      <c r="C77" s="19"/>
      <c r="D77" s="19"/>
      <c r="E77" s="19">
        <f>+Detail!E77-Detail!C77</f>
        <v>-66</v>
      </c>
      <c r="F77" s="19"/>
      <c r="G77" s="19">
        <f>+Detail!G77-Detail!E77</f>
        <v>-100</v>
      </c>
      <c r="H77" s="19"/>
      <c r="I77" s="19">
        <f>+Detail!I77-Detail!G77</f>
        <v>3000</v>
      </c>
      <c r="J77" s="19"/>
      <c r="K77" s="19">
        <f>+Detail!K77-Detail!I77</f>
        <v>0</v>
      </c>
      <c r="L77" s="3"/>
    </row>
    <row r="78" spans="1:12">
      <c r="A78" t="s">
        <v>76</v>
      </c>
      <c r="C78" s="19"/>
      <c r="D78" s="19"/>
      <c r="E78" s="19">
        <f>+Detail!E78-Detail!C78</f>
        <v>206.47999999999996</v>
      </c>
      <c r="F78" s="19"/>
      <c r="G78" s="19">
        <f>+Detail!G78-Detail!E78</f>
        <v>1401.08</v>
      </c>
      <c r="H78" s="19"/>
      <c r="I78" s="19">
        <f>+Detail!I78-Detail!G78</f>
        <v>385</v>
      </c>
      <c r="J78" s="19"/>
      <c r="K78" s="19">
        <f>+Detail!K78-Detail!I78</f>
        <v>0</v>
      </c>
      <c r="L78" s="3"/>
    </row>
    <row r="79" spans="1:12">
      <c r="A79" t="s">
        <v>77</v>
      </c>
      <c r="C79" s="19"/>
      <c r="D79" s="19"/>
      <c r="E79" s="19">
        <f>+Detail!E79-Detail!C79</f>
        <v>2070</v>
      </c>
      <c r="F79" s="19"/>
      <c r="G79" s="19">
        <f>+Detail!G79-Detail!E79</f>
        <v>612</v>
      </c>
      <c r="H79" s="19"/>
      <c r="I79" s="19">
        <f>+Detail!I79-Detail!G79</f>
        <v>668</v>
      </c>
      <c r="J79" s="19"/>
      <c r="K79" s="19">
        <f>+Detail!K79-Detail!I79</f>
        <v>0</v>
      </c>
      <c r="L79" s="3"/>
    </row>
    <row r="80" spans="1:12">
      <c r="A80" t="s">
        <v>78</v>
      </c>
      <c r="C80" s="19"/>
      <c r="D80" s="19"/>
      <c r="E80" s="19">
        <f>+Detail!E80-Detail!C80</f>
        <v>-1524.96</v>
      </c>
      <c r="F80" s="19"/>
      <c r="G80" s="19">
        <f>+Detail!G80-Detail!E80</f>
        <v>7867.12</v>
      </c>
      <c r="H80" s="19"/>
      <c r="I80" s="19">
        <f>+Detail!I80-Detail!G80</f>
        <v>-7578</v>
      </c>
      <c r="J80" s="19"/>
      <c r="K80" s="19">
        <f>+Detail!K80-Detail!I80</f>
        <v>0</v>
      </c>
      <c r="L80" s="3"/>
    </row>
    <row r="81" spans="1:12" ht="15.75" thickBot="1">
      <c r="A81" s="15" t="s">
        <v>79</v>
      </c>
      <c r="B81" s="16"/>
      <c r="C81" s="31"/>
      <c r="D81" s="31"/>
      <c r="E81" s="31">
        <f>SUM(E75:E80)</f>
        <v>-162.72000000000003</v>
      </c>
      <c r="F81" s="31"/>
      <c r="G81" s="31">
        <f>SUM(G75:G80)</f>
        <v>13087.619999999999</v>
      </c>
      <c r="H81" s="31"/>
      <c r="I81" s="31">
        <f>SUM(I75:I80)</f>
        <v>952</v>
      </c>
      <c r="J81" s="31"/>
      <c r="K81" s="27">
        <f>SUM(K75:K80)</f>
        <v>0</v>
      </c>
      <c r="L81" s="3"/>
    </row>
    <row r="82" spans="1:12">
      <c r="A82" s="1" t="s">
        <v>12</v>
      </c>
      <c r="C82" s="19"/>
      <c r="D82" s="19"/>
      <c r="E82" s="19"/>
      <c r="F82" s="19"/>
      <c r="G82" s="19"/>
      <c r="H82" s="19"/>
      <c r="I82" s="19"/>
      <c r="J82" s="19"/>
      <c r="K82" s="19"/>
      <c r="L82" s="3"/>
    </row>
    <row r="83" spans="1:12">
      <c r="A83" s="1" t="s">
        <v>13</v>
      </c>
      <c r="C83" s="19"/>
      <c r="D83" s="19"/>
      <c r="E83" s="19"/>
      <c r="F83" s="19"/>
      <c r="G83" s="19"/>
      <c r="H83" s="19"/>
      <c r="I83" s="19"/>
      <c r="J83" s="19"/>
      <c r="K83" s="19"/>
      <c r="L83" s="3"/>
    </row>
    <row r="84" spans="1:12">
      <c r="A84" t="s">
        <v>80</v>
      </c>
      <c r="C84" s="19"/>
      <c r="D84" s="19"/>
      <c r="E84" s="19">
        <f>+Detail!E84-Detail!C84</f>
        <v>114.78</v>
      </c>
      <c r="F84" s="19"/>
      <c r="G84" s="19">
        <f>+Detail!G84-Detail!E84</f>
        <v>3500</v>
      </c>
      <c r="H84" s="19"/>
      <c r="I84" s="19">
        <f>+Detail!I84-Detail!G84</f>
        <v>-2700</v>
      </c>
      <c r="J84" s="19"/>
      <c r="K84" s="19">
        <f>+Detail!K84-Detail!I84</f>
        <v>0</v>
      </c>
      <c r="L84" s="3"/>
    </row>
    <row r="85" spans="1:12">
      <c r="A85" t="s">
        <v>81</v>
      </c>
      <c r="C85" s="19"/>
      <c r="D85" s="19"/>
      <c r="E85" s="19">
        <f>+Detail!E85-Detail!C85</f>
        <v>-199.41</v>
      </c>
      <c r="F85" s="19"/>
      <c r="G85" s="19">
        <f>+Detail!G85-Detail!E85</f>
        <v>382</v>
      </c>
      <c r="H85" s="19"/>
      <c r="I85" s="19">
        <f>+Detail!I85-Detail!G85</f>
        <v>118</v>
      </c>
      <c r="J85" s="19"/>
      <c r="K85" s="19">
        <f>+Detail!K85-Detail!I85</f>
        <v>0</v>
      </c>
      <c r="L85" s="3"/>
    </row>
    <row r="86" spans="1:12" ht="15.75" thickBot="1">
      <c r="A86" s="15" t="s">
        <v>82</v>
      </c>
      <c r="B86" s="16"/>
      <c r="C86" s="31"/>
      <c r="D86" s="31"/>
      <c r="E86" s="31">
        <f>+E84+E85</f>
        <v>-84.63</v>
      </c>
      <c r="F86" s="31"/>
      <c r="G86" s="31">
        <f>+G84+G85</f>
        <v>3882</v>
      </c>
      <c r="H86" s="31"/>
      <c r="I86" s="31">
        <f>+I84+I85</f>
        <v>-2582</v>
      </c>
      <c r="J86" s="31"/>
      <c r="K86" s="31">
        <f>+K84+K85</f>
        <v>0</v>
      </c>
      <c r="L86" s="3"/>
    </row>
    <row r="87" spans="1:12">
      <c r="A87" s="1" t="s">
        <v>14</v>
      </c>
      <c r="C87" s="19"/>
      <c r="D87" s="19"/>
      <c r="E87" s="19"/>
      <c r="F87" s="19"/>
      <c r="G87" s="19"/>
      <c r="H87" s="19"/>
      <c r="I87" s="19"/>
      <c r="J87" s="19"/>
      <c r="K87" s="19"/>
      <c r="L87" s="3"/>
    </row>
    <row r="88" spans="1:12">
      <c r="A88" t="s">
        <v>83</v>
      </c>
      <c r="C88" s="19"/>
      <c r="D88" s="19"/>
      <c r="E88" s="19">
        <f>+Detail!E88-Detail!C88</f>
        <v>940</v>
      </c>
      <c r="F88" s="19"/>
      <c r="G88" s="19">
        <f>+Detail!G88-Detail!E88</f>
        <v>-160</v>
      </c>
      <c r="H88" s="19"/>
      <c r="I88" s="19">
        <f>+Detail!I88-Detail!G88</f>
        <v>1300</v>
      </c>
      <c r="J88" s="19"/>
      <c r="K88" s="19">
        <f>+Detail!K88-Detail!I88</f>
        <v>-1300</v>
      </c>
      <c r="L88" s="3"/>
    </row>
    <row r="89" spans="1:12">
      <c r="A89" t="s">
        <v>84</v>
      </c>
      <c r="C89" s="19"/>
      <c r="D89" s="19"/>
      <c r="E89" s="19">
        <f>+Detail!E89-Detail!C89</f>
        <v>-645.04</v>
      </c>
      <c r="F89" s="19"/>
      <c r="G89" s="19">
        <f>+Detail!G89-Detail!E89</f>
        <v>321.57999999999993</v>
      </c>
      <c r="H89" s="19"/>
      <c r="I89" s="19">
        <f>+Detail!I89-Detail!G89</f>
        <v>298</v>
      </c>
      <c r="J89" s="19"/>
      <c r="K89" s="19">
        <f>+Detail!K89-Detail!I89</f>
        <v>800</v>
      </c>
      <c r="L89" s="3"/>
    </row>
    <row r="90" spans="1:12" ht="15.75" thickBot="1">
      <c r="A90" s="15" t="s">
        <v>85</v>
      </c>
      <c r="B90" s="16"/>
      <c r="C90" s="31"/>
      <c r="D90" s="31"/>
      <c r="E90" s="31">
        <f>+E88+E89</f>
        <v>294.96000000000004</v>
      </c>
      <c r="F90" s="31"/>
      <c r="G90" s="31">
        <f>+G88+G89</f>
        <v>161.57999999999993</v>
      </c>
      <c r="H90" s="31"/>
      <c r="I90" s="31">
        <f>+I88+I89</f>
        <v>1598</v>
      </c>
      <c r="J90" s="31"/>
      <c r="K90" s="31">
        <f>+K88+K89</f>
        <v>-500</v>
      </c>
      <c r="L90" s="3"/>
    </row>
    <row r="91" spans="1:12">
      <c r="A91" t="s">
        <v>86</v>
      </c>
      <c r="C91" s="19"/>
      <c r="D91" s="19"/>
      <c r="E91" s="19">
        <f>+Detail!E91-Detail!C91</f>
        <v>-814.80000000000018</v>
      </c>
      <c r="F91" s="19"/>
      <c r="G91" s="19">
        <f>+Detail!G91-Detail!E91</f>
        <v>-3936.92</v>
      </c>
      <c r="H91" s="19"/>
      <c r="I91" s="19">
        <f>+Detail!I91-Detail!G91</f>
        <v>1110</v>
      </c>
      <c r="J91" s="19"/>
      <c r="K91" s="19">
        <f>+Detail!K91-Detail!I91</f>
        <v>0</v>
      </c>
      <c r="L91" s="3"/>
    </row>
    <row r="92" spans="1:12" ht="15.75" thickBot="1">
      <c r="A92" s="15" t="s">
        <v>87</v>
      </c>
      <c r="B92" s="16"/>
      <c r="C92" s="31"/>
      <c r="D92" s="31"/>
      <c r="E92" s="31">
        <f t="shared" ref="E92:K92" si="0">+E91+E90+E86</f>
        <v>-604.47000000000014</v>
      </c>
      <c r="F92" s="31"/>
      <c r="G92" s="31">
        <f t="shared" si="0"/>
        <v>106.65999999999985</v>
      </c>
      <c r="H92" s="31"/>
      <c r="I92" s="31">
        <f t="shared" si="0"/>
        <v>126</v>
      </c>
      <c r="J92" s="31"/>
      <c r="K92" s="31">
        <f t="shared" si="0"/>
        <v>-500</v>
      </c>
      <c r="L92" s="3"/>
    </row>
    <row r="93" spans="1:12">
      <c r="A93" s="1" t="s">
        <v>15</v>
      </c>
      <c r="C93" s="19"/>
      <c r="D93" s="19"/>
      <c r="E93" s="19"/>
      <c r="F93" s="19"/>
      <c r="G93" s="19"/>
      <c r="H93" s="19"/>
      <c r="I93" s="19"/>
      <c r="J93" s="19"/>
      <c r="K93" s="19"/>
      <c r="L93" s="3"/>
    </row>
    <row r="94" spans="1:12">
      <c r="A94" t="s">
        <v>88</v>
      </c>
      <c r="C94" s="19"/>
      <c r="D94" s="19"/>
      <c r="E94" s="19">
        <f>+Detail!E94-Detail!C94</f>
        <v>1973.1399999999994</v>
      </c>
      <c r="F94" s="19"/>
      <c r="G94" s="19">
        <f>+Detail!G94-Detail!E94</f>
        <v>85.619999999998981</v>
      </c>
      <c r="H94" s="19"/>
      <c r="I94" s="19">
        <f>+Detail!I94-Detail!G94</f>
        <v>5878</v>
      </c>
      <c r="J94" s="19"/>
      <c r="K94" s="19">
        <f>+Detail!K94-Detail!I94</f>
        <v>3000</v>
      </c>
      <c r="L94" s="3"/>
    </row>
    <row r="95" spans="1:12">
      <c r="A95" t="s">
        <v>89</v>
      </c>
      <c r="C95" s="19"/>
      <c r="D95" s="19"/>
      <c r="E95" s="19">
        <f>+Detail!E95-Detail!C95</f>
        <v>2041.3899999999999</v>
      </c>
      <c r="F95" s="19"/>
      <c r="G95" s="19">
        <f>+Detail!G95-Detail!E95</f>
        <v>92.840000000000146</v>
      </c>
      <c r="H95" s="19"/>
      <c r="I95" s="19">
        <f>+Detail!I95-Detail!G95</f>
        <v>909</v>
      </c>
      <c r="J95" s="19"/>
      <c r="K95" s="19">
        <f>+Detail!K95-Detail!I95</f>
        <v>0</v>
      </c>
      <c r="L95" s="3"/>
    </row>
    <row r="96" spans="1:12">
      <c r="A96" t="s">
        <v>90</v>
      </c>
      <c r="C96" s="19"/>
      <c r="D96" s="19"/>
      <c r="E96" s="19">
        <f>+Detail!E96-Detail!C96</f>
        <v>207.56999999999971</v>
      </c>
      <c r="F96" s="19"/>
      <c r="G96" s="19">
        <f>+Detail!G96-Detail!E96</f>
        <v>284.5</v>
      </c>
      <c r="H96" s="19"/>
      <c r="I96" s="19">
        <f>+Detail!I96-Detail!G96</f>
        <v>1028</v>
      </c>
      <c r="J96" s="19"/>
      <c r="K96" s="19">
        <f>+Detail!K96-Detail!I96</f>
        <v>0</v>
      </c>
      <c r="L96" s="3"/>
    </row>
    <row r="97" spans="1:12">
      <c r="A97" t="s">
        <v>91</v>
      </c>
      <c r="C97" s="19"/>
      <c r="D97" s="19"/>
      <c r="E97" s="19">
        <f>+Detail!E97-Detail!C97</f>
        <v>-9</v>
      </c>
      <c r="F97" s="19"/>
      <c r="G97" s="19">
        <f>+Detail!G97-Detail!E97</f>
        <v>0</v>
      </c>
      <c r="H97" s="19"/>
      <c r="I97" s="19">
        <f>+Detail!I97-Detail!G97</f>
        <v>24</v>
      </c>
      <c r="J97" s="19"/>
      <c r="K97" s="19">
        <f>+Detail!K97-Detail!I97</f>
        <v>0</v>
      </c>
      <c r="L97" s="3"/>
    </row>
    <row r="98" spans="1:12">
      <c r="A98" t="s">
        <v>92</v>
      </c>
      <c r="C98" s="19"/>
      <c r="D98" s="19"/>
      <c r="E98" s="19">
        <f>+Detail!E98-Detail!C98</f>
        <v>-696.3</v>
      </c>
      <c r="F98" s="19"/>
      <c r="G98" s="19">
        <f>+Detail!G98-Detail!E98</f>
        <v>-455.66000000000008</v>
      </c>
      <c r="H98" s="19"/>
      <c r="I98" s="19">
        <f>+Detail!I98-Detail!G98</f>
        <v>75</v>
      </c>
      <c r="J98" s="19"/>
      <c r="K98" s="19">
        <f>+Detail!K98-Detail!I98</f>
        <v>0</v>
      </c>
      <c r="L98" s="3"/>
    </row>
    <row r="99" spans="1:12" ht="15.75" thickBot="1">
      <c r="A99" s="15" t="s">
        <v>93</v>
      </c>
      <c r="B99" s="16"/>
      <c r="C99" s="31"/>
      <c r="D99" s="31"/>
      <c r="E99" s="31">
        <f>SUM(E94:E98)</f>
        <v>3516.7999999999984</v>
      </c>
      <c r="F99" s="31"/>
      <c r="G99" s="31">
        <f>SUM(G94:G98)</f>
        <v>7.299999999999045</v>
      </c>
      <c r="H99" s="31"/>
      <c r="I99" s="31">
        <f>SUM(I94:I98)</f>
        <v>7914</v>
      </c>
      <c r="J99" s="31"/>
      <c r="K99" s="31">
        <f>SUM(K94:K98)</f>
        <v>3000</v>
      </c>
      <c r="L99" s="3"/>
    </row>
    <row r="100" spans="1:12">
      <c r="A100" s="1" t="s">
        <v>16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3"/>
    </row>
    <row r="101" spans="1:12">
      <c r="A101" t="s">
        <v>94</v>
      </c>
      <c r="C101" s="19"/>
      <c r="D101" s="19"/>
      <c r="E101" s="19">
        <f>+Detail!E101-Detail!C101</f>
        <v>-450.5</v>
      </c>
      <c r="F101" s="19"/>
      <c r="G101" s="19">
        <f>+Detail!G101-Detail!E101</f>
        <v>214</v>
      </c>
      <c r="H101" s="19"/>
      <c r="I101" s="19">
        <f>+Detail!I101-Detail!G101</f>
        <v>357</v>
      </c>
      <c r="J101" s="19"/>
      <c r="K101" s="19">
        <f>+Detail!K101-Detail!I101</f>
        <v>0</v>
      </c>
      <c r="L101" s="3"/>
    </row>
    <row r="102" spans="1:12">
      <c r="A102" t="s">
        <v>95</v>
      </c>
      <c r="C102" s="19"/>
      <c r="D102" s="19"/>
      <c r="E102" s="19">
        <f>+Detail!E102-Detail!C102</f>
        <v>-1653</v>
      </c>
      <c r="F102" s="19"/>
      <c r="G102" s="19">
        <f>+Detail!G102-Detail!E102</f>
        <v>74</v>
      </c>
      <c r="H102" s="19"/>
      <c r="I102" s="19">
        <f>+Detail!I102-Detail!G102</f>
        <v>30810</v>
      </c>
      <c r="J102" s="19"/>
      <c r="K102" s="19">
        <f>+Detail!K102-Detail!I102</f>
        <v>-30000</v>
      </c>
      <c r="L102" s="3"/>
    </row>
    <row r="103" spans="1:12">
      <c r="A103" t="s">
        <v>96</v>
      </c>
      <c r="C103" s="19"/>
      <c r="D103" s="19"/>
      <c r="E103" s="19">
        <f>+Detail!E103-Detail!C103</f>
        <v>1430.5</v>
      </c>
      <c r="F103" s="19"/>
      <c r="G103" s="19">
        <f>+Detail!G103-Detail!E103</f>
        <v>-846</v>
      </c>
      <c r="H103" s="19"/>
      <c r="I103" s="19">
        <f>+Detail!I103-Detail!G103</f>
        <v>846</v>
      </c>
      <c r="J103" s="19"/>
      <c r="K103" s="19">
        <f>+Detail!K103-Detail!I103</f>
        <v>0</v>
      </c>
      <c r="L103" s="3"/>
    </row>
    <row r="104" spans="1:12">
      <c r="A104" t="s">
        <v>97</v>
      </c>
      <c r="C104" s="19"/>
      <c r="D104" s="19"/>
      <c r="E104" s="19">
        <f>+Detail!E104-Detail!C104</f>
        <v>43.16</v>
      </c>
      <c r="F104" s="19"/>
      <c r="G104" s="19">
        <f>+Detail!G104-Detail!E104</f>
        <v>-144</v>
      </c>
      <c r="H104" s="19"/>
      <c r="I104" s="19">
        <f>+Detail!I104-Detail!G104</f>
        <v>500</v>
      </c>
      <c r="J104" s="19"/>
      <c r="K104" s="19">
        <f>+Detail!K104-Detail!I104</f>
        <v>0</v>
      </c>
      <c r="L104" s="3"/>
    </row>
    <row r="105" spans="1:12">
      <c r="A105" t="s">
        <v>129</v>
      </c>
      <c r="C105" s="19"/>
      <c r="D105" s="19"/>
      <c r="E105" s="19">
        <f>+Detail!E105-Detail!C105</f>
        <v>1600</v>
      </c>
      <c r="F105" s="19"/>
      <c r="G105" s="19">
        <f>+Detail!G105-Detail!E105</f>
        <v>-696</v>
      </c>
      <c r="H105" s="19"/>
      <c r="I105" s="19">
        <f>+Detail!I105-Detail!G105</f>
        <v>696</v>
      </c>
      <c r="J105" s="19"/>
      <c r="K105" s="19">
        <f>+Detail!K105-Detail!I105</f>
        <v>0</v>
      </c>
      <c r="L105" s="3"/>
    </row>
    <row r="106" spans="1:12">
      <c r="A106" t="s">
        <v>98</v>
      </c>
      <c r="C106" s="19"/>
      <c r="D106" s="19"/>
      <c r="E106" s="19">
        <f>+Detail!E106-Detail!C106</f>
        <v>2614.09</v>
      </c>
      <c r="F106" s="19"/>
      <c r="G106" s="19">
        <f>+Detail!G106-Detail!E106</f>
        <v>-1126.5900000000001</v>
      </c>
      <c r="H106" s="19"/>
      <c r="I106" s="19">
        <f>+Detail!I106-Detail!G106</f>
        <v>1628</v>
      </c>
      <c r="J106" s="19"/>
      <c r="K106" s="19">
        <f>+Detail!K106-Detail!I106</f>
        <v>-200</v>
      </c>
      <c r="L106" s="3"/>
    </row>
    <row r="107" spans="1:12" ht="15.75" thickBot="1">
      <c r="A107" s="15" t="s">
        <v>99</v>
      </c>
      <c r="B107" s="16"/>
      <c r="C107" s="31"/>
      <c r="D107" s="31"/>
      <c r="E107" s="31">
        <f>SUM(E101:E106)</f>
        <v>3584.25</v>
      </c>
      <c r="F107" s="31"/>
      <c r="G107" s="31">
        <f>SUM(G101:G106)</f>
        <v>-2524.59</v>
      </c>
      <c r="H107" s="31"/>
      <c r="I107" s="27">
        <f>SUM(I101:I106)</f>
        <v>34837</v>
      </c>
      <c r="J107" s="27"/>
      <c r="K107" s="27">
        <f>SUM(K101:K106)</f>
        <v>-30200</v>
      </c>
      <c r="L107" s="3"/>
    </row>
    <row r="108" spans="1:12">
      <c r="A108" s="1" t="s">
        <v>17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3"/>
    </row>
    <row r="109" spans="1:12">
      <c r="A109" t="s">
        <v>100</v>
      </c>
      <c r="C109" s="19"/>
      <c r="D109" s="19"/>
      <c r="E109" s="19">
        <f>+Detail!E109-Detail!C109</f>
        <v>-1186</v>
      </c>
      <c r="F109" s="19"/>
      <c r="G109" s="19">
        <f>+Detail!G109-Detail!E109</f>
        <v>-1560</v>
      </c>
      <c r="H109" s="19"/>
      <c r="I109" s="19">
        <f>+Detail!I109-Detail!G109</f>
        <v>5705</v>
      </c>
      <c r="J109" s="19"/>
      <c r="K109" s="19">
        <f>+Detail!K109-Detail!I109</f>
        <v>-4000</v>
      </c>
      <c r="L109" s="3"/>
    </row>
    <row r="110" spans="1:12">
      <c r="A110" t="s">
        <v>101</v>
      </c>
      <c r="C110" s="19"/>
      <c r="D110" s="19"/>
      <c r="E110" s="19">
        <f>+Detail!E110-Detail!C110</f>
        <v>3293.46</v>
      </c>
      <c r="F110" s="19"/>
      <c r="G110" s="19">
        <f>+Detail!G110-Detail!E110</f>
        <v>-4923</v>
      </c>
      <c r="H110" s="19"/>
      <c r="I110" s="19">
        <f>+Detail!I110-Detail!G110</f>
        <v>-4417</v>
      </c>
      <c r="J110" s="19"/>
      <c r="K110" s="19">
        <f>+Detail!K110-Detail!I110</f>
        <v>1000</v>
      </c>
      <c r="L110" s="3"/>
    </row>
    <row r="111" spans="1:12">
      <c r="A111" t="s">
        <v>102</v>
      </c>
      <c r="C111" s="19"/>
      <c r="D111" s="19"/>
      <c r="E111" s="19">
        <f>+Detail!E111-Detail!C111</f>
        <v>1510.1900000000005</v>
      </c>
      <c r="F111" s="19"/>
      <c r="G111" s="19">
        <f>+Detail!G111-Detail!E111</f>
        <v>-4188.7900000000009</v>
      </c>
      <c r="H111" s="19"/>
      <c r="I111" s="19">
        <f>+Detail!I111-Detail!G111</f>
        <v>1889</v>
      </c>
      <c r="J111" s="19"/>
      <c r="K111" s="19">
        <f>+Detail!K111-Detail!I111</f>
        <v>0</v>
      </c>
      <c r="L111" s="3"/>
    </row>
    <row r="112" spans="1:12">
      <c r="A112" t="s">
        <v>103</v>
      </c>
      <c r="C112" s="19"/>
      <c r="D112" s="19"/>
      <c r="E112" s="19">
        <f>+Detail!E112-Detail!C112</f>
        <v>1629.8000000000002</v>
      </c>
      <c r="F112" s="19"/>
      <c r="G112" s="19">
        <f>+Detail!G112-Detail!E112</f>
        <v>-234.59000000000015</v>
      </c>
      <c r="H112" s="19"/>
      <c r="I112" s="19">
        <f>+Detail!I112-Detail!G112</f>
        <v>853</v>
      </c>
      <c r="J112" s="19"/>
      <c r="K112" s="19">
        <f>+Detail!K112-Detail!I112</f>
        <v>0</v>
      </c>
      <c r="L112" s="3"/>
    </row>
    <row r="113" spans="1:12" ht="15.75" thickBot="1">
      <c r="A113" s="15" t="s">
        <v>104</v>
      </c>
      <c r="B113" s="16"/>
      <c r="C113" s="31"/>
      <c r="D113" s="31"/>
      <c r="E113" s="31">
        <f>SUM(E109:E112)</f>
        <v>5247.4500000000007</v>
      </c>
      <c r="F113" s="31"/>
      <c r="G113" s="31">
        <f>SUM(G109:G112)</f>
        <v>-10906.380000000001</v>
      </c>
      <c r="H113" s="31"/>
      <c r="I113" s="31">
        <f>SUM(I109:I112)</f>
        <v>4030</v>
      </c>
      <c r="J113" s="31"/>
      <c r="K113" s="31">
        <f>SUM(K109:K112)</f>
        <v>-3000</v>
      </c>
      <c r="L113" s="3"/>
    </row>
    <row r="114" spans="1:12">
      <c r="A114" t="s">
        <v>105</v>
      </c>
      <c r="C114" s="19"/>
      <c r="D114" s="19"/>
      <c r="E114" s="19">
        <f>+Detail!E114-Detail!C114</f>
        <v>-6174.58</v>
      </c>
      <c r="F114" s="19"/>
      <c r="G114" s="19">
        <f>+Detail!G114-Detail!E114</f>
        <v>268</v>
      </c>
      <c r="H114" s="19"/>
      <c r="I114" s="19">
        <f>+Detail!I114-Detail!G114</f>
        <v>715</v>
      </c>
      <c r="J114" s="19"/>
      <c r="K114" s="19">
        <f>+Detail!K114-Detail!I114</f>
        <v>0</v>
      </c>
      <c r="L114" s="3"/>
    </row>
    <row r="115" spans="1:12">
      <c r="A115" s="1" t="s">
        <v>18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3"/>
    </row>
    <row r="116" spans="1:12">
      <c r="A116" t="s">
        <v>106</v>
      </c>
      <c r="C116" s="19"/>
      <c r="D116" s="19"/>
      <c r="E116" s="19">
        <f>+Detail!E116-Detail!C116</f>
        <v>-2138.12</v>
      </c>
      <c r="F116" s="19"/>
      <c r="G116" s="19">
        <f>+Detail!G116-Detail!E116</f>
        <v>1190</v>
      </c>
      <c r="H116" s="19"/>
      <c r="I116" s="19">
        <f>+Detail!I116-Detail!G116</f>
        <v>2495</v>
      </c>
      <c r="J116" s="19"/>
      <c r="K116" s="19">
        <f>+Detail!K116-Detail!I116</f>
        <v>0</v>
      </c>
      <c r="L116" s="3"/>
    </row>
    <row r="117" spans="1:12">
      <c r="A117" t="s">
        <v>107</v>
      </c>
      <c r="C117" s="19"/>
      <c r="D117" s="19"/>
      <c r="E117" s="19">
        <f>+Detail!E117-Detail!C117</f>
        <v>-651.77</v>
      </c>
      <c r="F117" s="19"/>
      <c r="G117" s="19">
        <f>+Detail!G117-Detail!E117</f>
        <v>412</v>
      </c>
      <c r="H117" s="19"/>
      <c r="I117" s="19">
        <f>+Detail!I117-Detail!G117</f>
        <v>-412</v>
      </c>
      <c r="J117" s="19"/>
      <c r="K117" s="19">
        <f>+Detail!K117-Detail!I117</f>
        <v>0</v>
      </c>
      <c r="L117" s="3"/>
    </row>
    <row r="118" spans="1:12">
      <c r="A118" t="s">
        <v>108</v>
      </c>
      <c r="C118" s="19"/>
      <c r="D118" s="19"/>
      <c r="E118" s="19">
        <f>+Detail!E118-Detail!C118</f>
        <v>981.47000000000116</v>
      </c>
      <c r="F118" s="19"/>
      <c r="G118" s="19">
        <f>+Detail!G118-Detail!E118</f>
        <v>1823</v>
      </c>
      <c r="H118" s="19"/>
      <c r="I118" s="19">
        <f>+Detail!I118-Detail!G118</f>
        <v>-421</v>
      </c>
      <c r="J118" s="19"/>
      <c r="K118" s="19">
        <f>+Detail!K118-Detail!I118</f>
        <v>0</v>
      </c>
      <c r="L118" s="3"/>
    </row>
    <row r="119" spans="1:12">
      <c r="A119" t="s">
        <v>136</v>
      </c>
      <c r="C119" s="19"/>
      <c r="D119" s="19"/>
      <c r="E119" s="19">
        <f>+Detail!E119-Detail!C119</f>
        <v>0</v>
      </c>
      <c r="F119" s="19"/>
      <c r="G119" s="19">
        <f>+Detail!G119-Detail!E119</f>
        <v>0</v>
      </c>
      <c r="H119" s="19"/>
      <c r="I119" s="19">
        <f>+Detail!I119-Detail!G119</f>
        <v>0</v>
      </c>
      <c r="J119" s="19"/>
      <c r="K119" s="19">
        <f>+Detail!K119-Detail!I119</f>
        <v>5000</v>
      </c>
      <c r="L119" s="3"/>
    </row>
    <row r="120" spans="1:12">
      <c r="A120" t="s">
        <v>109</v>
      </c>
      <c r="C120" s="19"/>
      <c r="D120" s="19"/>
      <c r="E120" s="19">
        <f>+Detail!E120-Detail!C120</f>
        <v>4940.58</v>
      </c>
      <c r="F120" s="19"/>
      <c r="G120" s="19">
        <f>+Detail!G120-Detail!E120</f>
        <v>-1025.5699999999997</v>
      </c>
      <c r="H120" s="19"/>
      <c r="I120" s="19">
        <f>+Detail!I120-Detail!G120</f>
        <v>-1436</v>
      </c>
      <c r="J120" s="19"/>
      <c r="K120" s="19">
        <f>+Detail!K120-Detail!I120</f>
        <v>-3000</v>
      </c>
      <c r="L120" s="3"/>
    </row>
    <row r="121" spans="1:12">
      <c r="A121" t="s">
        <v>110</v>
      </c>
      <c r="C121" s="19"/>
      <c r="D121" s="19"/>
      <c r="E121" s="19">
        <f>+Detail!E121-Detail!C121</f>
        <v>-759.29</v>
      </c>
      <c r="F121" s="19"/>
      <c r="G121" s="19">
        <f>+Detail!G121-Detail!E121</f>
        <v>248</v>
      </c>
      <c r="H121" s="19"/>
      <c r="I121" s="19">
        <f>+Detail!I121-Detail!G121</f>
        <v>1554</v>
      </c>
      <c r="J121" s="19"/>
      <c r="K121" s="19">
        <f>+Detail!K121-Detail!I121</f>
        <v>-2000</v>
      </c>
      <c r="L121" s="3"/>
    </row>
    <row r="122" spans="1:12" ht="15.75" thickBot="1">
      <c r="A122" s="15" t="s">
        <v>111</v>
      </c>
      <c r="B122" s="16"/>
      <c r="C122" s="31"/>
      <c r="D122" s="31"/>
      <c r="E122" s="31">
        <f>SUM(E116:E121)</f>
        <v>2372.8700000000013</v>
      </c>
      <c r="F122" s="31"/>
      <c r="G122" s="31">
        <f>SUM(G116:G121)</f>
        <v>2647.4300000000003</v>
      </c>
      <c r="H122" s="31"/>
      <c r="I122" s="31">
        <f>SUM(I116:I121)</f>
        <v>1780</v>
      </c>
      <c r="J122" s="31"/>
      <c r="K122" s="31">
        <f>SUM(K116:K121)</f>
        <v>0</v>
      </c>
      <c r="L122" s="3"/>
    </row>
    <row r="123" spans="1:12">
      <c r="A123" s="1" t="s">
        <v>19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3"/>
    </row>
    <row r="124" spans="1:12">
      <c r="A124" t="s">
        <v>112</v>
      </c>
      <c r="C124" s="19"/>
      <c r="D124" s="19"/>
      <c r="E124" s="19">
        <f>+Detail!E124-Detail!C124</f>
        <v>1465</v>
      </c>
      <c r="F124" s="19"/>
      <c r="G124" s="19">
        <f>+Detail!G124-Detail!E124</f>
        <v>-140</v>
      </c>
      <c r="H124" s="19"/>
      <c r="I124" s="19">
        <f>+Detail!I124-Detail!G124</f>
        <v>400</v>
      </c>
      <c r="J124" s="19"/>
      <c r="K124" s="19">
        <f>+Detail!K124-Detail!I124</f>
        <v>1500</v>
      </c>
      <c r="L124" s="3"/>
    </row>
    <row r="125" spans="1:12">
      <c r="A125" t="s">
        <v>113</v>
      </c>
      <c r="C125" s="19"/>
      <c r="D125" s="19"/>
      <c r="E125" s="19">
        <f>+Detail!E125-Detail!C125</f>
        <v>937.65000000000009</v>
      </c>
      <c r="F125" s="19"/>
      <c r="G125" s="19">
        <f>+Detail!G125-Detail!E125</f>
        <v>-1218</v>
      </c>
      <c r="H125" s="19"/>
      <c r="I125" s="19">
        <f>+Detail!I125-Detail!G125</f>
        <v>784</v>
      </c>
      <c r="J125" s="19"/>
      <c r="K125" s="19">
        <f>+Detail!K125-Detail!I125</f>
        <v>0</v>
      </c>
      <c r="L125" s="3"/>
    </row>
    <row r="126" spans="1:12">
      <c r="A126" t="s">
        <v>114</v>
      </c>
      <c r="C126" s="19"/>
      <c r="D126" s="19"/>
      <c r="E126" s="19">
        <f>+Detail!E126-Detail!C126</f>
        <v>2600.9900000000007</v>
      </c>
      <c r="F126" s="19"/>
      <c r="G126" s="19">
        <f>+Detail!G126-Detail!E126</f>
        <v>-2298.6400000000003</v>
      </c>
      <c r="H126" s="19"/>
      <c r="I126" s="19">
        <f>+Detail!I126-Detail!G126</f>
        <v>43</v>
      </c>
      <c r="J126" s="19"/>
      <c r="K126" s="19">
        <f>+Detail!K126-Detail!I126</f>
        <v>-2500</v>
      </c>
      <c r="L126" s="3"/>
    </row>
    <row r="127" spans="1:12">
      <c r="A127" t="s">
        <v>115</v>
      </c>
      <c r="C127" s="19"/>
      <c r="D127" s="19"/>
      <c r="E127" s="19">
        <f>+Detail!E127-Detail!C127</f>
        <v>0</v>
      </c>
      <c r="F127" s="19"/>
      <c r="G127" s="19">
        <f>+Detail!G127-Detail!E127</f>
        <v>206.5</v>
      </c>
      <c r="H127" s="19"/>
      <c r="I127" s="19">
        <f>+Detail!I127-Detail!G127</f>
        <v>357</v>
      </c>
      <c r="J127" s="19"/>
      <c r="K127" s="19">
        <f>+Detail!K127-Detail!I127</f>
        <v>0</v>
      </c>
      <c r="L127" s="3"/>
    </row>
    <row r="128" spans="1:12">
      <c r="A128" t="s">
        <v>116</v>
      </c>
      <c r="C128" s="19"/>
      <c r="D128" s="19"/>
      <c r="E128" s="19">
        <f>+Detail!E128-Detail!C128</f>
        <v>568.67000000000007</v>
      </c>
      <c r="F128" s="19"/>
      <c r="G128" s="19">
        <f>+Detail!G128-Detail!E128</f>
        <v>-249.70000000000005</v>
      </c>
      <c r="H128" s="19"/>
      <c r="I128" s="19">
        <f>+Detail!I128-Detail!G128</f>
        <v>1469</v>
      </c>
      <c r="J128" s="19"/>
      <c r="K128" s="19">
        <f>+Detail!K128-Detail!I128</f>
        <v>0</v>
      </c>
      <c r="L128" s="3"/>
    </row>
    <row r="129" spans="1:13">
      <c r="A129" t="s">
        <v>130</v>
      </c>
      <c r="C129" s="19"/>
      <c r="D129" s="19"/>
      <c r="E129" s="19">
        <f>+Detail!E129-Detail!C129</f>
        <v>17430</v>
      </c>
      <c r="F129" s="19"/>
      <c r="G129" s="19">
        <f>+Detail!G129-Detail!E129</f>
        <v>7618</v>
      </c>
      <c r="H129" s="19"/>
      <c r="I129" s="19">
        <f>+Detail!I129-Detail!G129</f>
        <v>-15048</v>
      </c>
      <c r="J129" s="19"/>
      <c r="K129" s="19">
        <f>+Detail!K129-Detail!I129</f>
        <v>0</v>
      </c>
      <c r="L129" s="3"/>
    </row>
    <row r="130" spans="1:13">
      <c r="A130" t="s">
        <v>131</v>
      </c>
      <c r="C130" s="19"/>
      <c r="D130" s="19"/>
      <c r="E130" s="19">
        <f>+Detail!E130-Detail!C130</f>
        <v>513.65</v>
      </c>
      <c r="F130" s="19"/>
      <c r="G130" s="19">
        <f>+Detail!G130-Detail!E130</f>
        <v>966.35</v>
      </c>
      <c r="H130" s="19"/>
      <c r="I130" s="19">
        <f>+Detail!I130-Detail!G130</f>
        <v>320</v>
      </c>
      <c r="J130" s="19"/>
      <c r="K130" s="19">
        <f>+Detail!K130-Detail!I130</f>
        <v>0</v>
      </c>
      <c r="L130" s="3"/>
    </row>
    <row r="131" spans="1:13">
      <c r="A131" t="s">
        <v>133</v>
      </c>
      <c r="C131" s="19"/>
      <c r="D131" s="19"/>
      <c r="E131" s="19">
        <f>+Detail!E131-Detail!C131</f>
        <v>0</v>
      </c>
      <c r="F131" s="19"/>
      <c r="G131" s="19">
        <f>+Detail!G131-Detail!E131</f>
        <v>8169</v>
      </c>
      <c r="H131" s="19"/>
      <c r="I131" s="19">
        <f>+Detail!I131-Detail!G131</f>
        <v>6831</v>
      </c>
      <c r="J131" s="19"/>
      <c r="K131" s="19">
        <f>+Detail!K131-Detail!I131</f>
        <v>-11000</v>
      </c>
      <c r="L131" s="3"/>
    </row>
    <row r="132" spans="1:13">
      <c r="A132" t="s">
        <v>117</v>
      </c>
      <c r="C132" s="19"/>
      <c r="D132" s="19"/>
      <c r="E132" s="19">
        <f>+Detail!E132-Detail!C132</f>
        <v>-495.55999999999995</v>
      </c>
      <c r="F132" s="19"/>
      <c r="G132" s="19">
        <f>+Detail!G132-Detail!E132</f>
        <v>-235</v>
      </c>
      <c r="H132" s="19"/>
      <c r="I132" s="19">
        <f>+Detail!I132-Detail!G132</f>
        <v>140</v>
      </c>
      <c r="J132" s="19"/>
      <c r="K132" s="19">
        <f>+Detail!K132-Detail!I132</f>
        <v>0</v>
      </c>
      <c r="L132" s="3"/>
    </row>
    <row r="133" spans="1:13">
      <c r="A133" s="28" t="s">
        <v>118</v>
      </c>
      <c r="B133" s="29"/>
      <c r="C133" s="39"/>
      <c r="D133" s="39"/>
      <c r="E133" s="39">
        <f>SUM(E124:E132)</f>
        <v>23020.400000000001</v>
      </c>
      <c r="F133" s="39"/>
      <c r="G133" s="39">
        <f>SUM(G124:G132)</f>
        <v>12818.51</v>
      </c>
      <c r="H133" s="39"/>
      <c r="I133" s="39">
        <f>SUM(I124:I132)</f>
        <v>-4704</v>
      </c>
      <c r="J133" s="39"/>
      <c r="K133" s="39">
        <f>SUM(K124:K132)</f>
        <v>-12000</v>
      </c>
      <c r="L133" s="3"/>
    </row>
    <row r="134" spans="1:13">
      <c r="A134" s="28" t="s">
        <v>119</v>
      </c>
      <c r="B134" s="28"/>
      <c r="C134" s="40"/>
      <c r="D134" s="39"/>
      <c r="E134" s="40">
        <f>+E133+E122+E114+E113+E107+E99+E92+E81+E73+E67</f>
        <v>54415.54000000003</v>
      </c>
      <c r="F134" s="39"/>
      <c r="G134" s="40">
        <f>+G133+G122+G114+G113+G107+G99+G92+G81+G73+G67</f>
        <v>-35189.820000000051</v>
      </c>
      <c r="H134" s="39"/>
      <c r="I134" s="44">
        <f>+I133+I122+I114+I113+I107+I99+I92+I81+I73+I67</f>
        <v>125291</v>
      </c>
      <c r="J134" s="45"/>
      <c r="K134" s="44">
        <f>+K133+K122+K114+K113+K107+K99+K92+K81+K73+K67</f>
        <v>-122400</v>
      </c>
      <c r="L134" s="3"/>
    </row>
    <row r="135" spans="1:13" ht="15.75" thickBot="1">
      <c r="A135" s="36" t="s">
        <v>153</v>
      </c>
      <c r="B135" s="37"/>
      <c r="C135" s="34"/>
      <c r="D135" s="34"/>
      <c r="E135" s="34">
        <f>+E47-E134</f>
        <v>-68099.21000000005</v>
      </c>
      <c r="F135" s="34"/>
      <c r="G135" s="34">
        <f>+G47-G134</f>
        <v>37509.910000000047</v>
      </c>
      <c r="H135" s="34"/>
      <c r="I135" s="34">
        <f>+I47-I134</f>
        <v>-10399.75</v>
      </c>
      <c r="J135" s="34"/>
      <c r="K135" s="34">
        <f>+K47-K134</f>
        <v>2727</v>
      </c>
      <c r="L135" s="3"/>
    </row>
    <row r="136" spans="1:13" ht="15.75" thickTop="1">
      <c r="A136" s="1" t="s">
        <v>20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3"/>
      <c r="M136" s="18"/>
    </row>
    <row r="137" spans="1:13">
      <c r="A137" s="1" t="s">
        <v>21</v>
      </c>
      <c r="C137" s="38"/>
      <c r="D137" s="19"/>
      <c r="E137" s="19"/>
      <c r="F137" s="19"/>
      <c r="G137" s="19"/>
      <c r="H137" s="19"/>
      <c r="I137" s="19"/>
      <c r="J137" s="19"/>
      <c r="K137" s="19"/>
      <c r="L137" s="3"/>
    </row>
    <row r="138" spans="1:13">
      <c r="A138" t="s">
        <v>22</v>
      </c>
      <c r="C138" s="38"/>
      <c r="D138" s="19"/>
      <c r="E138" s="19"/>
      <c r="F138" s="19"/>
      <c r="G138" s="19"/>
      <c r="H138" s="19"/>
      <c r="I138" s="19"/>
      <c r="J138" s="19"/>
      <c r="K138" s="19"/>
      <c r="L138" s="3"/>
    </row>
    <row r="139" spans="1:13">
      <c r="A139" t="s">
        <v>120</v>
      </c>
      <c r="C139" s="41"/>
      <c r="D139" s="19"/>
      <c r="E139" s="22">
        <f>+Detail!E139-Detail!C139</f>
        <v>-2636</v>
      </c>
      <c r="F139" s="19"/>
      <c r="G139" s="22">
        <f>+Detail!G139-Detail!E139</f>
        <v>-5142</v>
      </c>
      <c r="H139" s="19"/>
      <c r="I139" s="22">
        <f>+Detail!I139-Detail!G139</f>
        <v>3851</v>
      </c>
      <c r="J139" s="19"/>
      <c r="K139" s="22">
        <f>+Detail!K139-Detail!I139</f>
        <v>-3000</v>
      </c>
      <c r="L139" s="3"/>
    </row>
    <row r="140" spans="1:13">
      <c r="A140" t="s">
        <v>121</v>
      </c>
      <c r="C140" s="38"/>
      <c r="D140" s="19"/>
      <c r="E140" s="19"/>
      <c r="F140" s="19"/>
      <c r="G140" s="19"/>
      <c r="H140" s="19"/>
      <c r="I140" s="19"/>
      <c r="J140" s="19"/>
      <c r="K140" s="19"/>
      <c r="L140" s="3"/>
    </row>
    <row r="141" spans="1:13">
      <c r="A141" t="s">
        <v>122</v>
      </c>
      <c r="C141" s="38"/>
      <c r="D141" s="19"/>
      <c r="E141" s="19"/>
      <c r="F141" s="19"/>
      <c r="G141" s="19"/>
      <c r="H141" s="19"/>
      <c r="I141" s="19"/>
      <c r="J141" s="19"/>
      <c r="K141" s="19"/>
      <c r="L141" s="3"/>
    </row>
    <row r="142" spans="1:13">
      <c r="A142" t="s">
        <v>123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3"/>
    </row>
    <row r="143" spans="1:13" ht="15.75" thickBot="1">
      <c r="A143" s="36" t="s">
        <v>124</v>
      </c>
      <c r="B143" s="36"/>
      <c r="C143" s="34"/>
      <c r="D143" s="34"/>
      <c r="E143" s="34">
        <f>+Detail!E143-Detail!C143</f>
        <v>-65463.210000000079</v>
      </c>
      <c r="F143" s="34"/>
      <c r="G143" s="34">
        <f>+Detail!G143-Detail!E143</f>
        <v>42651.910000000033</v>
      </c>
      <c r="H143" s="34"/>
      <c r="I143" s="34">
        <f>+Detail!I143-Detail!G143</f>
        <v>-14250.75</v>
      </c>
      <c r="J143" s="34"/>
      <c r="K143" s="34">
        <f>+Detail!K143-Detail!I143</f>
        <v>5727</v>
      </c>
      <c r="L143" s="3"/>
    </row>
    <row r="144" spans="1:13" ht="15.75" thickTop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1">
      <c r="A145" s="60" t="s">
        <v>138</v>
      </c>
      <c r="B145" s="61"/>
      <c r="C145" s="61">
        <v>32</v>
      </c>
      <c r="D145" s="61"/>
      <c r="E145" s="61">
        <v>32</v>
      </c>
      <c r="F145" s="61"/>
      <c r="G145" s="62" t="s">
        <v>139</v>
      </c>
      <c r="H145" s="62"/>
      <c r="I145" s="62" t="s">
        <v>140</v>
      </c>
      <c r="J145" s="62"/>
      <c r="K145" s="62" t="s">
        <v>141</v>
      </c>
    </row>
    <row r="146" spans="1:11">
      <c r="A146" s="60" t="s">
        <v>144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</row>
    <row r="147" spans="1:11">
      <c r="A147" s="60" t="s">
        <v>148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</row>
    <row r="148" spans="1:11">
      <c r="A148" s="60" t="s">
        <v>145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</row>
    <row r="149" spans="1:11">
      <c r="A149" s="60" t="s">
        <v>147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</row>
    <row r="150" spans="1:11">
      <c r="A150" s="60" t="s">
        <v>146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</row>
    <row r="151" spans="1:11">
      <c r="A151" s="12"/>
    </row>
    <row r="152" spans="1:11">
      <c r="A152" s="13" t="s">
        <v>142</v>
      </c>
    </row>
    <row r="153" spans="1:11">
      <c r="A153" s="13" t="s">
        <v>143</v>
      </c>
    </row>
  </sheetData>
  <pageMargins left="0.7" right="0.7" top="0.75" bottom="0.75" header="0.3" footer="0.3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 </vt:lpstr>
      <vt:lpstr>Detail</vt:lpstr>
      <vt:lpstr>detail in %</vt:lpstr>
      <vt:lpstr>detail yoy change- $</vt:lpstr>
      <vt:lpstr>Detail!Print_Area</vt:lpstr>
      <vt:lpstr>'detail in %'!Print_Area</vt:lpstr>
      <vt:lpstr>'detail yoy change- $'!Print_Area</vt:lpstr>
      <vt:lpstr>'Summary '!Print_Area</vt:lpstr>
    </vt:vector>
  </TitlesOfParts>
  <Company>Executive Services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jburns</dc:creator>
  <cp:lastModifiedBy>jkelley</cp:lastModifiedBy>
  <cp:lastPrinted>2011-01-05T15:30:30Z</cp:lastPrinted>
  <dcterms:created xsi:type="dcterms:W3CDTF">2010-12-21T18:41:01Z</dcterms:created>
  <dcterms:modified xsi:type="dcterms:W3CDTF">2011-01-10T14:33:40Z</dcterms:modified>
</cp:coreProperties>
</file>