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1" i="1"/>
  <c r="K22"/>
  <c r="K21"/>
  <c r="K19"/>
  <c r="K18"/>
  <c r="K17"/>
  <c r="K16"/>
  <c r="K15"/>
  <c r="K14"/>
  <c r="K13"/>
  <c r="K12"/>
  <c r="K10"/>
  <c r="K9"/>
  <c r="K8"/>
  <c r="K7"/>
  <c r="K6"/>
  <c r="K5"/>
  <c r="K4"/>
  <c r="J22"/>
  <c r="J21"/>
  <c r="J19"/>
  <c r="J18"/>
  <c r="J17"/>
  <c r="J16"/>
  <c r="J15"/>
  <c r="J14"/>
  <c r="L14" s="1"/>
  <c r="J13"/>
  <c r="J12"/>
  <c r="J11"/>
  <c r="J10"/>
  <c r="J9"/>
  <c r="J8"/>
  <c r="J7"/>
  <c r="J6"/>
  <c r="J5"/>
  <c r="J4"/>
  <c r="L5"/>
  <c r="I21" i="2"/>
  <c r="D21"/>
  <c r="G3"/>
  <c r="H3" s="1"/>
  <c r="G5"/>
  <c r="H5" s="1"/>
  <c r="G7"/>
  <c r="H7" s="1"/>
  <c r="G9"/>
  <c r="H9" s="1"/>
  <c r="G11"/>
  <c r="H11" s="1"/>
  <c r="G13"/>
  <c r="H13" s="1"/>
  <c r="G15"/>
  <c r="H15" s="1"/>
  <c r="G18"/>
  <c r="H18" s="1"/>
  <c r="G1"/>
  <c r="H1" s="1"/>
  <c r="F21"/>
  <c r="G2" s="1"/>
  <c r="H2" s="1"/>
  <c r="A21"/>
  <c r="B3" s="1"/>
  <c r="C3" s="1"/>
  <c r="C21" i="1"/>
  <c r="I19"/>
  <c r="C19"/>
  <c r="C18"/>
  <c r="I18"/>
  <c r="C17"/>
  <c r="I16"/>
  <c r="C15"/>
  <c r="C14"/>
  <c r="C13"/>
  <c r="C12"/>
  <c r="C11"/>
  <c r="C10"/>
  <c r="I22"/>
  <c r="C22"/>
  <c r="C9"/>
  <c r="C8"/>
  <c r="C7"/>
  <c r="I21"/>
  <c r="E21"/>
  <c r="C6"/>
  <c r="C5"/>
  <c r="C4"/>
  <c r="L4"/>
  <c r="L22"/>
  <c r="L6"/>
  <c r="L7"/>
  <c r="L8"/>
  <c r="L9"/>
  <c r="L10"/>
  <c r="L11"/>
  <c r="L13"/>
  <c r="L15"/>
  <c r="L16"/>
  <c r="L17"/>
  <c r="L18"/>
  <c r="L19"/>
  <c r="L21"/>
  <c r="I24"/>
  <c r="H24"/>
  <c r="G24"/>
  <c r="F24"/>
  <c r="E24"/>
  <c r="D24"/>
  <c r="K24" l="1"/>
  <c r="L12"/>
  <c r="J24"/>
  <c r="L24" s="1"/>
  <c r="B19" i="2"/>
  <c r="C19" s="1"/>
  <c r="B16"/>
  <c r="C16" s="1"/>
  <c r="B14"/>
  <c r="C14" s="1"/>
  <c r="B12"/>
  <c r="C12" s="1"/>
  <c r="B10"/>
  <c r="C10" s="1"/>
  <c r="B8"/>
  <c r="C8" s="1"/>
  <c r="B6"/>
  <c r="C6" s="1"/>
  <c r="B4"/>
  <c r="C4" s="1"/>
  <c r="B2"/>
  <c r="C2" s="1"/>
  <c r="B1"/>
  <c r="B18"/>
  <c r="C18" s="1"/>
  <c r="B15"/>
  <c r="C15" s="1"/>
  <c r="B13"/>
  <c r="C13" s="1"/>
  <c r="B11"/>
  <c r="C11" s="1"/>
  <c r="B9"/>
  <c r="C9" s="1"/>
  <c r="B7"/>
  <c r="C7" s="1"/>
  <c r="B5"/>
  <c r="C5" s="1"/>
  <c r="G19"/>
  <c r="H19" s="1"/>
  <c r="G16"/>
  <c r="H16" s="1"/>
  <c r="G14"/>
  <c r="H14" s="1"/>
  <c r="G12"/>
  <c r="H12" s="1"/>
  <c r="G10"/>
  <c r="H10" s="1"/>
  <c r="G8"/>
  <c r="H8" s="1"/>
  <c r="G6"/>
  <c r="H6" s="1"/>
  <c r="G4"/>
  <c r="H4" s="1"/>
  <c r="H21" s="1"/>
  <c r="C24" i="1"/>
  <c r="G21" i="2" l="1"/>
  <c r="B21"/>
  <c r="C1"/>
  <c r="C21" s="1"/>
</calcChain>
</file>

<file path=xl/sharedStrings.xml><?xml version="1.0" encoding="utf-8"?>
<sst xmlns="http://schemas.openxmlformats.org/spreadsheetml/2006/main" count="31" uniqueCount="31">
  <si>
    <t>Circulation Categories</t>
  </si>
  <si>
    <t>Adult Print</t>
  </si>
  <si>
    <t>Teen Print</t>
  </si>
  <si>
    <t>Juvenile Print</t>
  </si>
  <si>
    <t>Adult AV</t>
  </si>
  <si>
    <t>Teen AV</t>
  </si>
  <si>
    <t>Juvenile AV</t>
  </si>
  <si>
    <t>Unknown</t>
  </si>
  <si>
    <t>OverDrive Audio</t>
  </si>
  <si>
    <t>Overdrive e-books</t>
  </si>
  <si>
    <t>Total</t>
  </si>
  <si>
    <t>AT</t>
  </si>
  <si>
    <t>AG</t>
  </si>
  <si>
    <t>BT</t>
  </si>
  <si>
    <t>CS</t>
  </si>
  <si>
    <t>CO</t>
  </si>
  <si>
    <t>DO</t>
  </si>
  <si>
    <t>EA</t>
  </si>
  <si>
    <t>HB</t>
  </si>
  <si>
    <t>MA</t>
  </si>
  <si>
    <t>OX</t>
  </si>
  <si>
    <t>PA</t>
  </si>
  <si>
    <t>PK</t>
  </si>
  <si>
    <t>PH</t>
  </si>
  <si>
    <t>SC</t>
  </si>
  <si>
    <t>TR</t>
  </si>
  <si>
    <t>WC</t>
  </si>
  <si>
    <t>CCL</t>
  </si>
  <si>
    <t>HH</t>
  </si>
  <si>
    <t>CCLS</t>
  </si>
  <si>
    <t>JANUARY 2013 CIRCULATION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</si>
</sst>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sz val="16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NumberFormat="1" applyFont="1"/>
    <xf numFmtId="0" fontId="2" fillId="0" borderId="0" xfId="1" applyNumberFormat="1" applyFont="1" applyAlignment="1">
      <alignment horizontal="left"/>
    </xf>
    <xf numFmtId="0" fontId="2" fillId="0" borderId="1" xfId="1" applyNumberFormat="1" applyFont="1" applyBorder="1" applyAlignment="1">
      <alignment textRotation="45"/>
    </xf>
    <xf numFmtId="0" fontId="2" fillId="3" borderId="1" xfId="1" applyNumberFormat="1" applyFont="1" applyFill="1" applyBorder="1" applyAlignment="1">
      <alignment textRotation="45"/>
    </xf>
    <xf numFmtId="0" fontId="2" fillId="4" borderId="1" xfId="1" applyNumberFormat="1" applyFont="1" applyFill="1" applyBorder="1" applyAlignment="1">
      <alignment textRotation="45"/>
    </xf>
    <xf numFmtId="0" fontId="2" fillId="2" borderId="1" xfId="1" applyNumberFormat="1" applyFont="1" applyFill="1" applyBorder="1" applyAlignment="1">
      <alignment textRotation="45"/>
    </xf>
    <xf numFmtId="0" fontId="1" fillId="0" borderId="0" xfId="1" applyNumberFormat="1"/>
    <xf numFmtId="0" fontId="2" fillId="0" borderId="0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justify" vertical="justify"/>
    </xf>
    <xf numFmtId="0" fontId="2" fillId="0" borderId="0" xfId="1" applyNumberFormat="1" applyFont="1" applyBorder="1"/>
    <xf numFmtId="49" fontId="2" fillId="0" borderId="1" xfId="1" applyNumberFormat="1" applyFont="1" applyBorder="1"/>
    <xf numFmtId="3" fontId="2" fillId="0" borderId="1" xfId="1" applyNumberFormat="1" applyFont="1" applyBorder="1"/>
    <xf numFmtId="3" fontId="2" fillId="2" borderId="1" xfId="1" applyNumberFormat="1" applyFont="1" applyFill="1" applyBorder="1"/>
    <xf numFmtId="3" fontId="2" fillId="0" borderId="1" xfId="1" applyNumberFormat="1" applyFont="1" applyFill="1" applyBorder="1"/>
    <xf numFmtId="0" fontId="3" fillId="0" borderId="0" xfId="0" applyFont="1"/>
    <xf numFmtId="3" fontId="0" fillId="0" borderId="0" xfId="0" applyNumberFormat="1"/>
    <xf numFmtId="0" fontId="4" fillId="0" borderId="0" xfId="0" applyFont="1"/>
    <xf numFmtId="3" fontId="5" fillId="0" borderId="1" xfId="1" applyNumberFormat="1" applyFont="1" applyBorder="1"/>
    <xf numFmtId="3" fontId="5" fillId="2" borderId="1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60" zoomScaleNormal="60" workbookViewId="0">
      <selection activeCell="A16" sqref="A16:XFD16"/>
    </sheetView>
  </sheetViews>
  <sheetFormatPr defaultRowHeight="15"/>
  <cols>
    <col min="2" max="2" width="15.85546875" customWidth="1"/>
    <col min="3" max="9" width="14.7109375" customWidth="1"/>
    <col min="10" max="10" width="14.85546875" customWidth="1"/>
    <col min="11" max="12" width="14.7109375" customWidth="1"/>
    <col min="13" max="13" width="12.85546875" customWidth="1"/>
    <col min="14" max="14" width="20.85546875" customWidth="1"/>
  </cols>
  <sheetData>
    <row r="1" spans="1:15" ht="26.25">
      <c r="A1" s="17" t="s">
        <v>30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2"/>
      <c r="N1" s="2"/>
    </row>
    <row r="2" spans="1:15" ht="20.25">
      <c r="B2" s="12"/>
      <c r="D2" s="10"/>
      <c r="E2" s="10"/>
      <c r="F2" s="10"/>
      <c r="G2" s="10"/>
      <c r="H2" s="10"/>
      <c r="I2" s="10"/>
      <c r="J2" s="10"/>
      <c r="K2" s="10"/>
      <c r="L2" s="10"/>
      <c r="M2" s="2"/>
      <c r="N2" s="2"/>
    </row>
    <row r="3" spans="1:15" ht="109.5">
      <c r="B3" s="11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7" t="s">
        <v>9</v>
      </c>
      <c r="L3" s="8" t="s">
        <v>10</v>
      </c>
      <c r="M3" s="2"/>
      <c r="N3" s="2"/>
    </row>
    <row r="4" spans="1:15" ht="20.25">
      <c r="B4" s="13" t="s">
        <v>11</v>
      </c>
      <c r="C4" s="14">
        <f>351+2</f>
        <v>353</v>
      </c>
      <c r="D4" s="14">
        <v>67</v>
      </c>
      <c r="E4" s="14">
        <v>1203</v>
      </c>
      <c r="F4" s="14">
        <v>565</v>
      </c>
      <c r="G4" s="14">
        <v>0</v>
      </c>
      <c r="H4" s="14">
        <v>501</v>
      </c>
      <c r="I4" s="14">
        <v>2</v>
      </c>
      <c r="J4" s="14">
        <f>12+1</f>
        <v>13</v>
      </c>
      <c r="K4" s="14">
        <f>55+2</f>
        <v>57</v>
      </c>
      <c r="L4" s="15">
        <f>SUM(C4:K4)</f>
        <v>2761</v>
      </c>
      <c r="M4" s="1"/>
      <c r="N4" s="1"/>
      <c r="O4" s="18"/>
    </row>
    <row r="5" spans="1:15" ht="20.25">
      <c r="B5" s="13" t="s">
        <v>12</v>
      </c>
      <c r="C5" s="14">
        <f>4073+7</f>
        <v>4080</v>
      </c>
      <c r="D5" s="14">
        <v>752</v>
      </c>
      <c r="E5" s="14">
        <v>4780</v>
      </c>
      <c r="F5" s="14">
        <v>1489</v>
      </c>
      <c r="G5" s="14">
        <v>10</v>
      </c>
      <c r="H5" s="14">
        <v>239</v>
      </c>
      <c r="I5" s="14">
        <v>1</v>
      </c>
      <c r="J5" s="14">
        <f>213+8</f>
        <v>221</v>
      </c>
      <c r="K5" s="14">
        <f>622+27</f>
        <v>649</v>
      </c>
      <c r="L5" s="15">
        <f t="shared" ref="L5:L19" si="0">SUM(C5:K5)</f>
        <v>12221</v>
      </c>
      <c r="M5" s="1"/>
      <c r="N5" s="1"/>
      <c r="O5" s="18"/>
    </row>
    <row r="6" spans="1:15" ht="20.25">
      <c r="B6" s="13" t="s">
        <v>13</v>
      </c>
      <c r="C6" s="14">
        <f>5192+19</f>
        <v>5211</v>
      </c>
      <c r="D6" s="14">
        <v>457</v>
      </c>
      <c r="E6" s="14">
        <v>4676</v>
      </c>
      <c r="F6" s="14">
        <v>2392</v>
      </c>
      <c r="G6" s="14">
        <v>6</v>
      </c>
      <c r="H6" s="14">
        <v>405</v>
      </c>
      <c r="I6" s="14">
        <v>1</v>
      </c>
      <c r="J6" s="14">
        <f>258+10</f>
        <v>268</v>
      </c>
      <c r="K6" s="14">
        <f>976+42</f>
        <v>1018</v>
      </c>
      <c r="L6" s="15">
        <f t="shared" si="0"/>
        <v>14434</v>
      </c>
      <c r="M6" s="1"/>
      <c r="N6" s="1"/>
      <c r="O6" s="18"/>
    </row>
    <row r="7" spans="1:15" ht="20.25">
      <c r="B7" s="13" t="s">
        <v>14</v>
      </c>
      <c r="C7" s="14">
        <f>718+12</f>
        <v>730</v>
      </c>
      <c r="D7" s="14">
        <v>58</v>
      </c>
      <c r="E7" s="14">
        <v>1230</v>
      </c>
      <c r="F7" s="14">
        <v>424</v>
      </c>
      <c r="G7" s="14">
        <v>1</v>
      </c>
      <c r="H7" s="14">
        <v>115</v>
      </c>
      <c r="I7" s="14">
        <v>0</v>
      </c>
      <c r="J7" s="14">
        <f>39+2</f>
        <v>41</v>
      </c>
      <c r="K7" s="14">
        <f>114+5</f>
        <v>119</v>
      </c>
      <c r="L7" s="15">
        <f t="shared" si="0"/>
        <v>2718</v>
      </c>
      <c r="M7" s="1"/>
      <c r="N7" s="1"/>
      <c r="O7" s="18"/>
    </row>
    <row r="8" spans="1:15" ht="20.25">
      <c r="B8" s="13" t="s">
        <v>15</v>
      </c>
      <c r="C8" s="14">
        <f>2404+9</f>
        <v>2413</v>
      </c>
      <c r="D8" s="14">
        <v>397</v>
      </c>
      <c r="E8" s="14">
        <v>2813</v>
      </c>
      <c r="F8" s="14">
        <v>372</v>
      </c>
      <c r="G8" s="14">
        <v>4</v>
      </c>
      <c r="H8" s="14">
        <v>86</v>
      </c>
      <c r="I8" s="14">
        <v>0</v>
      </c>
      <c r="J8" s="14">
        <f>42+2</f>
        <v>44</v>
      </c>
      <c r="K8" s="14">
        <f>154+7</f>
        <v>161</v>
      </c>
      <c r="L8" s="15">
        <f t="shared" si="0"/>
        <v>6290</v>
      </c>
      <c r="M8" s="1"/>
      <c r="N8" s="1"/>
      <c r="O8" s="18"/>
    </row>
    <row r="9" spans="1:15" ht="20.25">
      <c r="B9" s="13" t="s">
        <v>16</v>
      </c>
      <c r="C9" s="14">
        <f>3087+14</f>
        <v>3101</v>
      </c>
      <c r="D9" s="14">
        <v>163</v>
      </c>
      <c r="E9" s="14">
        <v>4290</v>
      </c>
      <c r="F9" s="14">
        <v>390</v>
      </c>
      <c r="G9" s="16">
        <v>11</v>
      </c>
      <c r="H9" s="16">
        <v>132</v>
      </c>
      <c r="I9" s="16">
        <v>0</v>
      </c>
      <c r="J9" s="14">
        <f>95+4</f>
        <v>99</v>
      </c>
      <c r="K9" s="14">
        <f>262+11</f>
        <v>273</v>
      </c>
      <c r="L9" s="15">
        <f t="shared" si="0"/>
        <v>8459</v>
      </c>
      <c r="M9" s="1"/>
      <c r="N9" s="1"/>
      <c r="O9" s="18"/>
    </row>
    <row r="10" spans="1:15" ht="20.25">
      <c r="B10" s="13" t="s">
        <v>17</v>
      </c>
      <c r="C10" s="14">
        <f>7782+145+53</f>
        <v>7980</v>
      </c>
      <c r="D10" s="14">
        <v>1475</v>
      </c>
      <c r="E10" s="14">
        <v>9969</v>
      </c>
      <c r="F10" s="14">
        <v>3287</v>
      </c>
      <c r="G10" s="16">
        <v>179</v>
      </c>
      <c r="H10" s="16">
        <v>1124</v>
      </c>
      <c r="I10" s="16">
        <v>2</v>
      </c>
      <c r="J10" s="14">
        <f>127+5</f>
        <v>132</v>
      </c>
      <c r="K10" s="14">
        <f>503+22</f>
        <v>525</v>
      </c>
      <c r="L10" s="15">
        <f t="shared" si="0"/>
        <v>24673</v>
      </c>
      <c r="M10" s="1"/>
      <c r="N10" s="1"/>
      <c r="O10" s="18"/>
    </row>
    <row r="11" spans="1:15" ht="20.25">
      <c r="B11" s="13" t="s">
        <v>18</v>
      </c>
      <c r="C11" s="14">
        <f>2277+15</f>
        <v>2292</v>
      </c>
      <c r="D11" s="14">
        <v>378</v>
      </c>
      <c r="E11" s="14">
        <v>2215</v>
      </c>
      <c r="F11" s="14">
        <v>376</v>
      </c>
      <c r="G11" s="16">
        <v>15</v>
      </c>
      <c r="H11" s="16">
        <v>161</v>
      </c>
      <c r="I11" s="16">
        <v>1</v>
      </c>
      <c r="J11" s="14">
        <f>72+3</f>
        <v>75</v>
      </c>
      <c r="K11" s="14">
        <f>156+7</f>
        <v>163</v>
      </c>
      <c r="L11" s="15">
        <f t="shared" si="0"/>
        <v>5676</v>
      </c>
      <c r="M11" s="1"/>
      <c r="N11" s="1"/>
      <c r="O11" s="18"/>
    </row>
    <row r="12" spans="1:15" ht="20.25">
      <c r="B12" s="13" t="s">
        <v>19</v>
      </c>
      <c r="C12" s="14">
        <f>4014+12</f>
        <v>4026</v>
      </c>
      <c r="D12" s="14">
        <v>448</v>
      </c>
      <c r="E12" s="14">
        <v>4734</v>
      </c>
      <c r="F12" s="14">
        <v>1253</v>
      </c>
      <c r="G12" s="16">
        <v>3</v>
      </c>
      <c r="H12" s="16">
        <v>253</v>
      </c>
      <c r="I12" s="16">
        <v>5</v>
      </c>
      <c r="J12" s="14">
        <f>84+3</f>
        <v>87</v>
      </c>
      <c r="K12" s="14">
        <f>409+18</f>
        <v>427</v>
      </c>
      <c r="L12" s="15">
        <f t="shared" si="0"/>
        <v>11236</v>
      </c>
      <c r="M12" s="1"/>
      <c r="N12" s="1"/>
      <c r="O12" s="18"/>
    </row>
    <row r="13" spans="1:15" ht="20.25">
      <c r="B13" s="13" t="s">
        <v>20</v>
      </c>
      <c r="C13" s="14">
        <f>3455+4</f>
        <v>3459</v>
      </c>
      <c r="D13" s="14">
        <v>306</v>
      </c>
      <c r="E13" s="14">
        <v>4904</v>
      </c>
      <c r="F13" s="14">
        <v>1038</v>
      </c>
      <c r="G13" s="16">
        <v>19</v>
      </c>
      <c r="H13" s="16">
        <v>361</v>
      </c>
      <c r="I13" s="16">
        <v>3</v>
      </c>
      <c r="J13" s="14">
        <f>130+5</f>
        <v>135</v>
      </c>
      <c r="K13" s="14">
        <f>509+22</f>
        <v>531</v>
      </c>
      <c r="L13" s="15">
        <f t="shared" si="0"/>
        <v>10756</v>
      </c>
      <c r="N13" s="2"/>
      <c r="O13" s="18"/>
    </row>
    <row r="14" spans="1:15" ht="20.25">
      <c r="B14" s="13" t="s">
        <v>21</v>
      </c>
      <c r="C14" s="14">
        <f>3056+17</f>
        <v>3073</v>
      </c>
      <c r="D14" s="14">
        <v>260</v>
      </c>
      <c r="E14" s="14">
        <v>2025</v>
      </c>
      <c r="F14" s="14">
        <v>1293</v>
      </c>
      <c r="G14" s="16">
        <v>2</v>
      </c>
      <c r="H14" s="14">
        <v>394</v>
      </c>
      <c r="I14" s="14">
        <v>0</v>
      </c>
      <c r="J14" s="14">
        <f>71+3</f>
        <v>74</v>
      </c>
      <c r="K14" s="14">
        <f>320+14</f>
        <v>334</v>
      </c>
      <c r="L14" s="15">
        <f t="shared" si="0"/>
        <v>7455</v>
      </c>
      <c r="N14" s="2"/>
      <c r="O14" s="18"/>
    </row>
    <row r="15" spans="1:15" ht="20.25">
      <c r="B15" s="13" t="s">
        <v>22</v>
      </c>
      <c r="C15" s="14">
        <f>1732+1</f>
        <v>1733</v>
      </c>
      <c r="D15" s="14">
        <v>103</v>
      </c>
      <c r="E15" s="14">
        <v>2392</v>
      </c>
      <c r="F15" s="14">
        <v>1538</v>
      </c>
      <c r="G15" s="16">
        <v>0</v>
      </c>
      <c r="H15" s="16">
        <v>686</v>
      </c>
      <c r="I15" s="16">
        <v>2</v>
      </c>
      <c r="J15" s="14">
        <f>28+1</f>
        <v>29</v>
      </c>
      <c r="K15" s="14">
        <f>130+6</f>
        <v>136</v>
      </c>
      <c r="L15" s="15">
        <f t="shared" si="0"/>
        <v>6619</v>
      </c>
      <c r="N15" s="2"/>
      <c r="O15" s="18"/>
    </row>
    <row r="16" spans="1:15" ht="20.25">
      <c r="B16" s="13" t="s">
        <v>23</v>
      </c>
      <c r="C16" s="14">
        <v>6391</v>
      </c>
      <c r="D16" s="14">
        <v>550</v>
      </c>
      <c r="E16" s="14">
        <v>7989</v>
      </c>
      <c r="F16" s="14">
        <v>3152</v>
      </c>
      <c r="G16" s="16">
        <v>68</v>
      </c>
      <c r="H16" s="16">
        <v>531</v>
      </c>
      <c r="I16" s="16">
        <f>1+19+2</f>
        <v>22</v>
      </c>
      <c r="J16" s="14">
        <f>204+8</f>
        <v>212</v>
      </c>
      <c r="K16" s="14">
        <f>685+29</f>
        <v>714</v>
      </c>
      <c r="L16" s="15">
        <f t="shared" si="0"/>
        <v>19629</v>
      </c>
      <c r="N16" s="2"/>
      <c r="O16" s="18"/>
    </row>
    <row r="17" spans="2:15" ht="20.25">
      <c r="B17" s="13" t="s">
        <v>24</v>
      </c>
      <c r="C17" s="14">
        <f>779+8</f>
        <v>787</v>
      </c>
      <c r="D17" s="14">
        <v>100</v>
      </c>
      <c r="E17" s="14">
        <v>1360</v>
      </c>
      <c r="F17" s="14">
        <v>104</v>
      </c>
      <c r="G17" s="16">
        <v>5</v>
      </c>
      <c r="H17" s="16">
        <v>81</v>
      </c>
      <c r="I17" s="16">
        <v>0</v>
      </c>
      <c r="J17" s="14">
        <f>42+2</f>
        <v>44</v>
      </c>
      <c r="K17" s="14">
        <f>148+6</f>
        <v>154</v>
      </c>
      <c r="L17" s="15">
        <f t="shared" si="0"/>
        <v>2635</v>
      </c>
      <c r="N17" s="2"/>
      <c r="O17" s="18"/>
    </row>
    <row r="18" spans="2:15" ht="20.25">
      <c r="B18" s="13" t="s">
        <v>25</v>
      </c>
      <c r="C18" s="14">
        <f>8624+37+1</f>
        <v>8662</v>
      </c>
      <c r="D18" s="14">
        <v>866</v>
      </c>
      <c r="E18" s="14">
        <v>6922</v>
      </c>
      <c r="F18" s="14">
        <v>4301</v>
      </c>
      <c r="G18" s="16">
        <v>41</v>
      </c>
      <c r="H18" s="16">
        <v>1234</v>
      </c>
      <c r="I18" s="16">
        <f>2+1+1</f>
        <v>4</v>
      </c>
      <c r="J18" s="14">
        <f>189+7</f>
        <v>196</v>
      </c>
      <c r="K18" s="14">
        <f>852+37</f>
        <v>889</v>
      </c>
      <c r="L18" s="15">
        <f t="shared" si="0"/>
        <v>23115</v>
      </c>
      <c r="N18" s="2"/>
      <c r="O18" s="18"/>
    </row>
    <row r="19" spans="2:15" ht="20.25">
      <c r="B19" s="13" t="s">
        <v>26</v>
      </c>
      <c r="C19" s="14">
        <f>4552+21</f>
        <v>4573</v>
      </c>
      <c r="D19" s="14">
        <v>406</v>
      </c>
      <c r="E19" s="14">
        <v>5426</v>
      </c>
      <c r="F19" s="14">
        <v>805</v>
      </c>
      <c r="G19" s="16">
        <v>0</v>
      </c>
      <c r="H19" s="16">
        <v>300</v>
      </c>
      <c r="I19" s="16">
        <f>11+1</f>
        <v>12</v>
      </c>
      <c r="J19" s="14">
        <f>185+7</f>
        <v>192</v>
      </c>
      <c r="K19" s="14">
        <f>467+20</f>
        <v>487</v>
      </c>
      <c r="L19" s="15">
        <f t="shared" si="0"/>
        <v>12201</v>
      </c>
      <c r="N19" s="2"/>
      <c r="O19" s="18"/>
    </row>
    <row r="20" spans="2:15" ht="2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5"/>
      <c r="O20" s="18"/>
    </row>
    <row r="21" spans="2:15" ht="20.25">
      <c r="B21" s="13" t="s">
        <v>27</v>
      </c>
      <c r="C21" s="14">
        <f>46120+259+199+41+45</f>
        <v>46664</v>
      </c>
      <c r="D21" s="14">
        <v>3781</v>
      </c>
      <c r="E21" s="14">
        <f>36118+454</f>
        <v>36572</v>
      </c>
      <c r="F21" s="14">
        <v>19723</v>
      </c>
      <c r="G21" s="14">
        <v>57</v>
      </c>
      <c r="H21" s="14">
        <v>1097</v>
      </c>
      <c r="I21" s="14">
        <f>24+350+6+13+3</f>
        <v>396</v>
      </c>
      <c r="J21" s="14">
        <f>1401+55</f>
        <v>1456</v>
      </c>
      <c r="K21" s="14">
        <f>5283+228</f>
        <v>5511</v>
      </c>
      <c r="L21" s="15">
        <f>SUM(C21:K21)</f>
        <v>115257</v>
      </c>
      <c r="N21" s="2"/>
      <c r="O21" s="18"/>
    </row>
    <row r="22" spans="2:15" ht="20.25">
      <c r="B22" s="13" t="s">
        <v>28</v>
      </c>
      <c r="C22" s="14">
        <f>11793+38+2+17</f>
        <v>11850</v>
      </c>
      <c r="D22" s="14">
        <v>1024</v>
      </c>
      <c r="E22" s="14">
        <v>15956</v>
      </c>
      <c r="F22" s="14">
        <v>5695</v>
      </c>
      <c r="G22" s="14">
        <v>29</v>
      </c>
      <c r="H22" s="14">
        <v>1199</v>
      </c>
      <c r="I22" s="14">
        <f>2+2+3+6</f>
        <v>13</v>
      </c>
      <c r="J22" s="14">
        <f>161+6</f>
        <v>167</v>
      </c>
      <c r="K22" s="14">
        <f>665+29</f>
        <v>694</v>
      </c>
      <c r="L22" s="15">
        <f>SUM(C22:K22)</f>
        <v>36627</v>
      </c>
      <c r="N22" s="2"/>
      <c r="O22" s="18"/>
    </row>
    <row r="23" spans="2:15" ht="20.2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2:15" ht="20.25">
      <c r="B24" s="13" t="s">
        <v>29</v>
      </c>
      <c r="C24" s="15">
        <f t="shared" ref="C24:K24" si="1">SUM(C4:C23)</f>
        <v>117378</v>
      </c>
      <c r="D24" s="15">
        <f t="shared" si="1"/>
        <v>11591</v>
      </c>
      <c r="E24" s="15">
        <f t="shared" si="1"/>
        <v>119456</v>
      </c>
      <c r="F24" s="15">
        <f t="shared" si="1"/>
        <v>48197</v>
      </c>
      <c r="G24" s="15">
        <f t="shared" si="1"/>
        <v>450</v>
      </c>
      <c r="H24" s="15">
        <f t="shared" si="1"/>
        <v>8899</v>
      </c>
      <c r="I24" s="15">
        <f t="shared" si="1"/>
        <v>464</v>
      </c>
      <c r="J24" s="15">
        <f t="shared" si="1"/>
        <v>3485</v>
      </c>
      <c r="K24" s="15">
        <f t="shared" si="1"/>
        <v>12842</v>
      </c>
      <c r="L24" s="15">
        <f>SUM(C24:K24)</f>
        <v>322762</v>
      </c>
      <c r="O24" s="18"/>
    </row>
    <row r="25" spans="2: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pageMargins left="0.45" right="0.45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H23" sqref="H23"/>
    </sheetView>
  </sheetViews>
  <sheetFormatPr defaultRowHeight="15"/>
  <cols>
    <col min="1" max="1" width="9.140625" style="19"/>
  </cols>
  <sheetData>
    <row r="1" spans="1:9">
      <c r="A1" s="20">
        <v>12</v>
      </c>
      <c r="B1">
        <f>A1/$A$21</f>
        <v>3.5788845809722638E-3</v>
      </c>
      <c r="C1">
        <f>B1*132</f>
        <v>0.47241276468833882</v>
      </c>
      <c r="D1">
        <v>1</v>
      </c>
      <c r="F1" s="20">
        <v>55</v>
      </c>
      <c r="G1">
        <f t="shared" ref="G1:G16" si="0">F1/$F$21</f>
        <v>4.4679122664500409E-3</v>
      </c>
      <c r="H1">
        <f>G1*532</f>
        <v>2.3769293257514219</v>
      </c>
      <c r="I1">
        <v>2</v>
      </c>
    </row>
    <row r="2" spans="1:9">
      <c r="A2" s="20">
        <v>213</v>
      </c>
      <c r="B2">
        <f t="shared" ref="B2:B19" si="1">A2/$A$21</f>
        <v>6.3525201312257681E-2</v>
      </c>
      <c r="C2">
        <f t="shared" ref="C2:C19" si="2">B2*132</f>
        <v>8.3853265732180144</v>
      </c>
      <c r="D2">
        <v>8</v>
      </c>
      <c r="F2" s="20">
        <v>622</v>
      </c>
      <c r="G2">
        <f t="shared" si="0"/>
        <v>5.0528025995125916E-2</v>
      </c>
      <c r="H2">
        <f t="shared" ref="H2:H19" si="3">G2*532</f>
        <v>26.880909829406988</v>
      </c>
      <c r="I2">
        <v>27</v>
      </c>
    </row>
    <row r="3" spans="1:9">
      <c r="A3" s="20">
        <v>258</v>
      </c>
      <c r="B3">
        <f t="shared" si="1"/>
        <v>7.694601849090367E-2</v>
      </c>
      <c r="C3">
        <f t="shared" si="2"/>
        <v>10.156874440799285</v>
      </c>
      <c r="D3">
        <v>10</v>
      </c>
      <c r="F3" s="20">
        <v>976</v>
      </c>
      <c r="G3">
        <f t="shared" si="0"/>
        <v>7.9285134037367991E-2</v>
      </c>
      <c r="H3">
        <f t="shared" si="3"/>
        <v>42.179691307879772</v>
      </c>
      <c r="I3">
        <v>42</v>
      </c>
    </row>
    <row r="4" spans="1:9">
      <c r="A4" s="20">
        <v>39</v>
      </c>
      <c r="B4">
        <f t="shared" si="1"/>
        <v>1.1631374888159856E-2</v>
      </c>
      <c r="C4">
        <f t="shared" si="2"/>
        <v>1.535341485237101</v>
      </c>
      <c r="D4">
        <v>2</v>
      </c>
      <c r="F4" s="20">
        <v>114</v>
      </c>
      <c r="G4">
        <f t="shared" si="0"/>
        <v>9.2607636068237197E-3</v>
      </c>
      <c r="H4">
        <f t="shared" si="3"/>
        <v>4.9267262388302191</v>
      </c>
      <c r="I4">
        <v>5</v>
      </c>
    </row>
    <row r="5" spans="1:9">
      <c r="A5" s="20">
        <v>42</v>
      </c>
      <c r="B5">
        <f t="shared" si="1"/>
        <v>1.2526096033402923E-2</v>
      </c>
      <c r="C5">
        <f t="shared" si="2"/>
        <v>1.6534446764091859</v>
      </c>
      <c r="D5">
        <v>2</v>
      </c>
      <c r="F5" s="20">
        <v>154</v>
      </c>
      <c r="G5">
        <f t="shared" si="0"/>
        <v>1.2510154346060114E-2</v>
      </c>
      <c r="H5">
        <f t="shared" si="3"/>
        <v>6.6554021121039808</v>
      </c>
      <c r="I5">
        <v>7</v>
      </c>
    </row>
    <row r="6" spans="1:9">
      <c r="A6" s="20">
        <v>95</v>
      </c>
      <c r="B6">
        <f t="shared" si="1"/>
        <v>2.833283626603042E-2</v>
      </c>
      <c r="C6">
        <f t="shared" si="2"/>
        <v>3.7399343871160156</v>
      </c>
      <c r="D6">
        <v>4</v>
      </c>
      <c r="F6" s="20">
        <v>262</v>
      </c>
      <c r="G6">
        <f t="shared" si="0"/>
        <v>2.1283509341998377E-2</v>
      </c>
      <c r="H6">
        <f t="shared" si="3"/>
        <v>11.322826969943137</v>
      </c>
      <c r="I6">
        <v>11</v>
      </c>
    </row>
    <row r="7" spans="1:9">
      <c r="A7" s="20">
        <v>127</v>
      </c>
      <c r="B7">
        <f t="shared" si="1"/>
        <v>3.7876528481956453E-2</v>
      </c>
      <c r="C7">
        <f t="shared" si="2"/>
        <v>4.9997017596182518</v>
      </c>
      <c r="D7">
        <v>5</v>
      </c>
      <c r="F7" s="20">
        <v>503</v>
      </c>
      <c r="G7">
        <f t="shared" si="0"/>
        <v>4.0861088545897643E-2</v>
      </c>
      <c r="H7">
        <f t="shared" si="3"/>
        <v>21.738099106417547</v>
      </c>
      <c r="I7">
        <v>22</v>
      </c>
    </row>
    <row r="8" spans="1:9">
      <c r="A8" s="20">
        <v>72</v>
      </c>
      <c r="B8">
        <f t="shared" si="1"/>
        <v>2.1473307485833582E-2</v>
      </c>
      <c r="C8">
        <f t="shared" si="2"/>
        <v>2.8344765881300327</v>
      </c>
      <c r="D8">
        <v>3</v>
      </c>
      <c r="F8" s="20">
        <v>156</v>
      </c>
      <c r="G8">
        <f t="shared" si="0"/>
        <v>1.2672623883021933E-2</v>
      </c>
      <c r="H8">
        <f t="shared" si="3"/>
        <v>6.741835905767668</v>
      </c>
      <c r="I8">
        <v>7</v>
      </c>
    </row>
    <row r="9" spans="1:9">
      <c r="A9" s="20">
        <v>84</v>
      </c>
      <c r="B9">
        <f t="shared" si="1"/>
        <v>2.5052192066805846E-2</v>
      </c>
      <c r="C9">
        <f t="shared" si="2"/>
        <v>3.3068893528183718</v>
      </c>
      <c r="D9">
        <v>3</v>
      </c>
      <c r="F9" s="20">
        <v>409</v>
      </c>
      <c r="G9">
        <f t="shared" si="0"/>
        <v>3.3225020308692121E-2</v>
      </c>
      <c r="H9">
        <f t="shared" si="3"/>
        <v>17.675710804224209</v>
      </c>
      <c r="I9">
        <v>18</v>
      </c>
    </row>
    <row r="10" spans="1:9">
      <c r="A10" s="20">
        <v>130</v>
      </c>
      <c r="B10">
        <f t="shared" si="1"/>
        <v>3.8771249627199522E-2</v>
      </c>
      <c r="C10">
        <f t="shared" si="2"/>
        <v>5.1178049507903367</v>
      </c>
      <c r="D10">
        <v>5</v>
      </c>
      <c r="F10" s="20">
        <v>509</v>
      </c>
      <c r="G10">
        <f t="shared" si="0"/>
        <v>4.1348497156783105E-2</v>
      </c>
      <c r="H10">
        <f t="shared" si="3"/>
        <v>21.997400487408612</v>
      </c>
      <c r="I10">
        <v>22</v>
      </c>
    </row>
    <row r="11" spans="1:9">
      <c r="A11" s="20">
        <v>71</v>
      </c>
      <c r="B11">
        <f t="shared" si="1"/>
        <v>2.1175067104085895E-2</v>
      </c>
      <c r="C11">
        <f t="shared" si="2"/>
        <v>2.7951088577393381</v>
      </c>
      <c r="D11">
        <v>3</v>
      </c>
      <c r="F11" s="20">
        <v>320</v>
      </c>
      <c r="G11">
        <f t="shared" si="0"/>
        <v>2.5995125913891144E-2</v>
      </c>
      <c r="H11">
        <f t="shared" si="3"/>
        <v>13.829406986190088</v>
      </c>
      <c r="I11">
        <v>14</v>
      </c>
    </row>
    <row r="12" spans="1:9">
      <c r="A12" s="20">
        <v>28</v>
      </c>
      <c r="B12">
        <f t="shared" si="1"/>
        <v>8.350730688935281E-3</v>
      </c>
      <c r="C12">
        <f t="shared" si="2"/>
        <v>1.1022964509394571</v>
      </c>
      <c r="D12">
        <v>1</v>
      </c>
      <c r="F12" s="20">
        <v>130</v>
      </c>
      <c r="G12">
        <f t="shared" si="0"/>
        <v>1.0560519902518278E-2</v>
      </c>
      <c r="H12">
        <f t="shared" si="3"/>
        <v>5.6181965881397238</v>
      </c>
      <c r="I12">
        <v>6</v>
      </c>
    </row>
    <row r="13" spans="1:9">
      <c r="A13" s="20">
        <v>204</v>
      </c>
      <c r="B13">
        <f t="shared" si="1"/>
        <v>6.0841037876528482E-2</v>
      </c>
      <c r="C13">
        <f t="shared" si="2"/>
        <v>8.0310169997017589</v>
      </c>
      <c r="D13">
        <v>8</v>
      </c>
      <c r="F13" s="20">
        <v>685</v>
      </c>
      <c r="G13">
        <f t="shared" si="0"/>
        <v>5.5645816409423232E-2</v>
      </c>
      <c r="H13">
        <f t="shared" si="3"/>
        <v>29.60357432981316</v>
      </c>
      <c r="I13">
        <v>29</v>
      </c>
    </row>
    <row r="14" spans="1:9">
      <c r="A14" s="20">
        <v>42</v>
      </c>
      <c r="B14">
        <f t="shared" si="1"/>
        <v>1.2526096033402923E-2</v>
      </c>
      <c r="C14">
        <f t="shared" si="2"/>
        <v>1.6534446764091859</v>
      </c>
      <c r="D14">
        <v>2</v>
      </c>
      <c r="F14" s="20">
        <v>148</v>
      </c>
      <c r="G14">
        <f t="shared" si="0"/>
        <v>1.2022745735174655E-2</v>
      </c>
      <c r="H14">
        <f t="shared" si="3"/>
        <v>6.3961007311129165</v>
      </c>
      <c r="I14">
        <v>6</v>
      </c>
    </row>
    <row r="15" spans="1:9">
      <c r="A15" s="20">
        <v>189</v>
      </c>
      <c r="B15">
        <f t="shared" si="1"/>
        <v>5.6367432150313153E-2</v>
      </c>
      <c r="C15">
        <f t="shared" si="2"/>
        <v>7.4405010438413361</v>
      </c>
      <c r="D15">
        <v>7</v>
      </c>
      <c r="F15" s="20">
        <v>852</v>
      </c>
      <c r="G15">
        <f t="shared" si="0"/>
        <v>6.921202274573518E-2</v>
      </c>
      <c r="H15">
        <f t="shared" si="3"/>
        <v>36.820796100731116</v>
      </c>
      <c r="I15">
        <v>37</v>
      </c>
    </row>
    <row r="16" spans="1:9">
      <c r="A16" s="20">
        <v>185</v>
      </c>
      <c r="B16">
        <f t="shared" si="1"/>
        <v>5.5174470623322397E-2</v>
      </c>
      <c r="C16">
        <f t="shared" si="2"/>
        <v>7.2830301222785563</v>
      </c>
      <c r="D16">
        <v>7</v>
      </c>
      <c r="F16" s="20">
        <v>467</v>
      </c>
      <c r="G16">
        <f t="shared" si="0"/>
        <v>3.7936636880584892E-2</v>
      </c>
      <c r="H16">
        <f t="shared" si="3"/>
        <v>20.182290820471163</v>
      </c>
      <c r="I16">
        <v>20</v>
      </c>
    </row>
    <row r="17" spans="1:9">
      <c r="A17" s="20"/>
      <c r="F17" s="20"/>
    </row>
    <row r="18" spans="1:9">
      <c r="A18" s="20">
        <v>1401</v>
      </c>
      <c r="B18">
        <f t="shared" si="1"/>
        <v>0.41783477482851178</v>
      </c>
      <c r="C18">
        <f t="shared" si="2"/>
        <v>55.154190277363554</v>
      </c>
      <c r="D18">
        <v>55</v>
      </c>
      <c r="F18" s="20">
        <v>5283</v>
      </c>
      <c r="G18">
        <f>F18/$F$21</f>
        <v>0.42916328188464664</v>
      </c>
      <c r="H18">
        <f t="shared" si="3"/>
        <v>228.31486596263201</v>
      </c>
      <c r="I18">
        <v>228</v>
      </c>
    </row>
    <row r="19" spans="1:9">
      <c r="A19" s="20">
        <v>161</v>
      </c>
      <c r="B19">
        <f t="shared" si="1"/>
        <v>4.8016701461377868E-2</v>
      </c>
      <c r="C19">
        <f t="shared" si="2"/>
        <v>6.3382045929018789</v>
      </c>
      <c r="D19">
        <v>6</v>
      </c>
      <c r="F19" s="20">
        <v>665</v>
      </c>
      <c r="G19">
        <f>F19/$F$21</f>
        <v>5.402112103980504E-2</v>
      </c>
      <c r="H19">
        <f t="shared" si="3"/>
        <v>28.739236393176281</v>
      </c>
      <c r="I19">
        <v>29</v>
      </c>
    </row>
    <row r="20" spans="1:9">
      <c r="A20" s="20"/>
      <c r="F20" s="20"/>
    </row>
    <row r="21" spans="1:9">
      <c r="A21" s="21">
        <f t="shared" ref="A21" si="4">SUM(A1:A20)</f>
        <v>3353</v>
      </c>
      <c r="B21">
        <f>SUM(B1:B20)</f>
        <v>1.0000000000000002</v>
      </c>
      <c r="C21">
        <f>SUM(C1:C19)</f>
        <v>132</v>
      </c>
      <c r="D21">
        <f>SUM(D1:D19)</f>
        <v>132</v>
      </c>
      <c r="F21" s="21">
        <f t="shared" ref="F21" si="5">SUM(F1:F20)</f>
        <v>12310</v>
      </c>
      <c r="G21">
        <f>SUM(G1:G19)</f>
        <v>1</v>
      </c>
      <c r="H21">
        <f>SUM(H1:H19)</f>
        <v>532</v>
      </c>
      <c r="I21">
        <f>SUM(I1:I19)</f>
        <v>532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ionata</dc:creator>
  <cp:lastModifiedBy>Whitesky40</cp:lastModifiedBy>
  <cp:lastPrinted>2013-02-07T17:54:15Z</cp:lastPrinted>
  <dcterms:created xsi:type="dcterms:W3CDTF">2012-11-05T15:46:29Z</dcterms:created>
  <dcterms:modified xsi:type="dcterms:W3CDTF">2013-02-07T18:39:10Z</dcterms:modified>
</cp:coreProperties>
</file>